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c190\Desktop\SupplyOn EDI Integration Info Portal\"/>
    </mc:Choice>
  </mc:AlternateContent>
  <xr:revisionPtr revIDLastSave="0" documentId="13_ncr:1_{10ACB8B5-F07D-4300-891C-9409B2B137BE}" xr6:coauthVersionLast="47" xr6:coauthVersionMax="47" xr10:uidLastSave="{00000000-0000-0000-0000-000000000000}"/>
  <bookViews>
    <workbookView xWindow="-110" yWindow="-110" windowWidth="25820" windowHeight="13900" firstSheet="1" activeTab="1" xr2:uid="{E3BA4970-0985-41D0-9382-607FEFBA2DA0}"/>
  </bookViews>
  <sheets>
    <sheet name="SupplyOn Store" sheetId="62" state="hidden" r:id="rId1"/>
    <sheet name="Integration Cost and Leadtime" sheetId="1" r:id="rId2"/>
    <sheet name="Protocol_Cost_Effort" sheetId="4" state="hidden" r:id="rId3"/>
    <sheet name="Customer_Messages_Cost_Effort" sheetId="61" state="hidden" r:id="rId4"/>
  </sheets>
  <definedNames>
    <definedName name="_xlnm._FilterDatabase" localSheetId="3" hidden="1">Customer_Messages_Cost_Effort!$A$1:$N$304</definedName>
    <definedName name="_xlnm._FilterDatabase" localSheetId="2" hidden="1">Protocol_Cost_Effort!$A$1:$L$36</definedName>
    <definedName name="_xlnm._FilterDatabase" localSheetId="0" hidden="1">'SupplyOn Store'!$A$1:$B$20</definedName>
    <definedName name="AEROAirbusAtlanticMessages">Customer_Messages_Cost_Effort!$F$97:$F$108</definedName>
    <definedName name="AEROAirbusDefenceandSpaceMessages">Customer_Messages_Cost_Effort!$F$109:$F$113</definedName>
    <definedName name="AEROAirbusGmbHMessages">Customer_Messages_Cost_Effort!$F$114:$F$124</definedName>
    <definedName name="AEROAirbusHelicoptersMessages">Customer_Messages_Cost_Effort!$F$125:$F$137</definedName>
    <definedName name="AEROAirbusSASMessages">Customer_Messages_Cost_Effort!$F$138:$F$151</definedName>
    <definedName name="AEROAS2Options">Protocol_Cost_Effort!$C$16:$C$22</definedName>
    <definedName name="AEROATRAvionsdeTransportRégionalMessages">Customer_Messages_Cost_Effort!$F$152:$F$158</definedName>
    <definedName name="AEROCustomer">Customer_Messages_Cost_Effort!$B$97:$B$299</definedName>
    <definedName name="AERODaherAerospaceSASMessages">Customer_Messages_Cost_Effort!$F$159:$F$164</definedName>
    <definedName name="AERODassaultAviationMessages">Customer_Messages_Cost_Effort!$F$165:$F$170</definedName>
    <definedName name="AERODiehlAviationMessages">Customer_Messages_Cost_Effort!$F$171:$F$178</definedName>
    <definedName name="AEROElbeFlugzeugwerkeGmbHMessages">Customer_Messages_Cost_Effort!$F$179:$F$182</definedName>
    <definedName name="AEROFACCOperationsGmbHMessages">Customer_Messages_Cost_Effort!$F$183:$F$186</definedName>
    <definedName name="AEROFlugzeugUnionSüdGmbHMessages">Customer_Messages_Cost_Effort!$F$187:$F$190</definedName>
    <definedName name="AEROGroupeLatécoèreMessages">Customer_Messages_Cost_Effort!$F$191:$F$195</definedName>
    <definedName name="AEROLeonardoMessages">Customer_Messages_Cost_Effort!$F$196:$F$207</definedName>
    <definedName name="AEROLiebherrAerospaceMessages">Customer_Messages_Cost_Effort!$F$208:$F$215</definedName>
    <definedName name="AEROMatriumGmbHMessages">Customer_Messages_Cost_Effort!$F$216:$F$219</definedName>
    <definedName name="AEROMBDAFranceMessages">Customer_Messages_Cost_Effort!$F$220:$F$226</definedName>
    <definedName name="AEROPFWAerospaceGmbHMessages">Customer_Messages_Cost_Effort!$F$227:$F$230</definedName>
    <definedName name="AEROPotezAéronautiqueMessages">Customer_Messages_Cost_Effort!$F$231:$F$237</definedName>
    <definedName name="AEROProtocol">Protocol_Cost_Effort!$B$16:$B$22</definedName>
    <definedName name="AERORUAGInternationalHoldingMessages">Customer_Messages_Cost_Effort!$F$238:$F$241</definedName>
    <definedName name="AEROSafranAircraftEnginesMessages">Customer_Messages_Cost_Effort!$F$242:$F$248</definedName>
    <definedName name="AEROSafranElectricalandPowerMessages">Customer_Messages_Cost_Effort!$F$249:$F$254</definedName>
    <definedName name="AEROSafranHelicopterEnginesMessages">Customer_Messages_Cost_Effort!$F$255:$F$260</definedName>
    <definedName name="AEROSafranNacellesMessages">Customer_Messages_Cost_Effort!$F$261:$F$267</definedName>
    <definedName name="AEROSafranTransmissionSystemsMessages">Customer_Messages_Cost_Effort!$F$268:$F$273</definedName>
    <definedName name="AEROSatairMessages">Customer_Messages_Cost_Effort!$F$274:$F$278</definedName>
    <definedName name="AEROSonacaSAMessages">Customer_Messages_Cost_Effort!$F$279:$F$287</definedName>
    <definedName name="AEROThalesSAMessages">Customer_Messages_Cost_Effort!$F$288:$F$293</definedName>
    <definedName name="AEROZodiacAerospaceMessages">Customer_Messages_Cost_Effort!$F$294:$F$299</definedName>
    <definedName name="SCCAS2Options">Protocol_Cost_Effort!$C$2:$C$8</definedName>
    <definedName name="SCCCATENSYSChainDriveSystemsMessages">Customer_Messages_Cost_Effort!$F$2:$F$5</definedName>
    <definedName name="SCCCustomer">Customer_Messages_Cost_Effort!$B$2:$B$96</definedName>
    <definedName name="SCCELDORCorporationMessages">Customer_Messages_Cost_Effort!$F$6:$F$7</definedName>
    <definedName name="SCCFaiveleyTransportMessages">Customer_Messages_Cost_Effort!$F$8:$F$10</definedName>
    <definedName name="SCCFlenderMessages">Customer_Messages_Cost_Effort!$F$11:$F$14</definedName>
    <definedName name="SCCHitachiRailGTSDeutschlandGmbHMessages">Customer_Messages_Cost_Effort!$F$15:$F$16</definedName>
    <definedName name="SCCInnioJenbacherMessages">Customer_Messages_Cost_Effort!$F$17:$F$21</definedName>
    <definedName name="SCCJohnsonElectricMessages">Customer_Messages_Cost_Effort!$F$22:$F$26</definedName>
    <definedName name="SCCOerlikonMessages">Customer_Messages_Cost_Effort!$F$27:$F$28</definedName>
    <definedName name="SCCOFTP2Options">Protocol_Cost_Effort!$C$9:$C$15</definedName>
    <definedName name="SCCPfistererSEMessages">Customer_Messages_Cost_Effort!$F$29:$F$31</definedName>
    <definedName name="SCCPierburgMessages">Customer_Messages_Cost_Effort!$F$32:$F$34</definedName>
    <definedName name="SCCProtocol">Protocol_Cost_Effort!$B$2:$B$15</definedName>
    <definedName name="SCCRatierFigeacMessages">Customer_Messages_Cost_Effort!$F$35:$F$37</definedName>
    <definedName name="SCCRobertBoschMessages">Customer_Messages_Cost_Effort!$F$38:$F$40</definedName>
    <definedName name="SCCSchaefflerTechnologiesMessages">Customer_Messages_Cost_Effort!$F$41:$F$48</definedName>
    <definedName name="SCCSchindlerMessages">Customer_Messages_Cost_Effort!$F$49:$F$53</definedName>
    <definedName name="SCCSchneiderElectricMessages">Customer_Messages_Cost_Effort!$F$54:$F$61</definedName>
    <definedName name="SCCSchweizerischeBundesbahnenAGMessages">Customer_Messages_Cost_Effort!$F$64:$F$68</definedName>
    <definedName name="SCCSiemensEnergyMessages">Customer_Messages_Cost_Effort!$F$74:$F$78</definedName>
    <definedName name="SCCSiemensMessages">Customer_Messages_Cost_Effort!$F$69:$F$73</definedName>
    <definedName name="SCCSMSGroupMessages">Customer_Messages_Cost_Effort!$F$62:$F$63</definedName>
    <definedName name="SCCThyssenkruppAGMessages">Customer_Messages_Cost_Effort!$F$79:$F$81</definedName>
    <definedName name="SCCTrenchGroupMessages">Customer_Messages_Cost_Effort!$F$82:$F$86</definedName>
    <definedName name="SCCWIKAAlexanderWiegandMessages">Customer_Messages_Cost_Effort!$F$87:$F$91</definedName>
    <definedName name="SCCWilhelmSchwarzmuellerGmbHMessages">Customer_Messages_Cost_Effort!$F$92:$F$94</definedName>
    <definedName name="SCCZFFriedrichshafenAGMessages">Customer_Messages_Cost_Effort!$F$95:$F$96</definedName>
    <definedName name="SRMAS2Options">Protocol_Cost_Effort!$C$23:$C$29</definedName>
    <definedName name="SRMContinentalAGMessages">Customer_Messages_Cost_Effort!$F$300</definedName>
    <definedName name="SRMCustomer">Customer_Messages_Cost_Effort!$B$300:$B$303</definedName>
    <definedName name="SRMHTTPSOptions">Protocol_Cost_Effort!$C$30:$C$36</definedName>
    <definedName name="SRMProtocol">Protocol_Cost_Effort!$B$23:$B$36</definedName>
    <definedName name="SRMRobertBoschMessages">Customer_Messages_Cost_Effort!$F$301</definedName>
    <definedName name="SRMSchaefflerTechnologiesMessages">Customer_Messages_Cost_Effort!$F$302</definedName>
    <definedName name="SRMZFFriedrichshafenAGMessages">Customer_Messages_Cost_Effort!$F$303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8" i="1" l="1"/>
  <c r="C47" i="1"/>
  <c r="C46" i="1"/>
  <c r="C45" i="1"/>
  <c r="M241" i="61"/>
  <c r="L241" i="61"/>
  <c r="K241" i="61"/>
  <c r="N241" i="61" s="1"/>
  <c r="G241" i="61"/>
  <c r="M240" i="61"/>
  <c r="L240" i="61"/>
  <c r="K240" i="61"/>
  <c r="G240" i="61"/>
  <c r="D240" i="61"/>
  <c r="C240" i="61"/>
  <c r="E240" i="61" s="1"/>
  <c r="M190" i="61"/>
  <c r="L190" i="61"/>
  <c r="K190" i="61"/>
  <c r="G190" i="61"/>
  <c r="D190" i="61"/>
  <c r="C190" i="61"/>
  <c r="E190" i="61" s="1"/>
  <c r="M189" i="61"/>
  <c r="L189" i="61"/>
  <c r="K189" i="61"/>
  <c r="G189" i="61"/>
  <c r="D189" i="61"/>
  <c r="C189" i="61"/>
  <c r="E189" i="61" s="1"/>
  <c r="M188" i="61"/>
  <c r="L188" i="61"/>
  <c r="K188" i="61"/>
  <c r="G188" i="61"/>
  <c r="D188" i="61"/>
  <c r="C188" i="61"/>
  <c r="E188" i="61" s="1"/>
  <c r="M187" i="61"/>
  <c r="L187" i="61"/>
  <c r="K187" i="61"/>
  <c r="G187" i="61"/>
  <c r="D187" i="61"/>
  <c r="C187" i="61"/>
  <c r="E187" i="61" s="1"/>
  <c r="M37" i="61"/>
  <c r="L37" i="61"/>
  <c r="K37" i="61"/>
  <c r="G37" i="61"/>
  <c r="D37" i="61"/>
  <c r="C37" i="61"/>
  <c r="E37" i="61" s="1"/>
  <c r="M36" i="61"/>
  <c r="L36" i="61"/>
  <c r="K36" i="61"/>
  <c r="G36" i="61"/>
  <c r="D36" i="61"/>
  <c r="C36" i="61"/>
  <c r="E36" i="61" s="1"/>
  <c r="M35" i="61"/>
  <c r="L35" i="61"/>
  <c r="K35" i="61"/>
  <c r="G35" i="61"/>
  <c r="D35" i="61"/>
  <c r="C35" i="61"/>
  <c r="E35" i="61" s="1"/>
  <c r="D3" i="61"/>
  <c r="D4" i="61"/>
  <c r="D5" i="61"/>
  <c r="D6" i="61"/>
  <c r="D7" i="61"/>
  <c r="D8" i="61"/>
  <c r="D9" i="61"/>
  <c r="D10" i="61"/>
  <c r="D11" i="61"/>
  <c r="D12" i="61"/>
  <c r="D13" i="61"/>
  <c r="D14" i="61"/>
  <c r="D15" i="61"/>
  <c r="D16" i="61"/>
  <c r="D17" i="61"/>
  <c r="D18" i="61"/>
  <c r="D19" i="61"/>
  <c r="D20" i="61"/>
  <c r="D21" i="61"/>
  <c r="D22" i="61"/>
  <c r="D23" i="61"/>
  <c r="D24" i="61"/>
  <c r="D25" i="61"/>
  <c r="D26" i="61"/>
  <c r="D27" i="61"/>
  <c r="D28" i="61"/>
  <c r="D29" i="61"/>
  <c r="D30" i="61"/>
  <c r="D31" i="61"/>
  <c r="D32" i="61"/>
  <c r="D33" i="61"/>
  <c r="D34" i="61"/>
  <c r="D38" i="61"/>
  <c r="D39" i="61"/>
  <c r="D40" i="61"/>
  <c r="D41" i="61"/>
  <c r="D42" i="61"/>
  <c r="D43" i="61"/>
  <c r="D44" i="61"/>
  <c r="D45" i="61"/>
  <c r="D46" i="61"/>
  <c r="D47" i="61"/>
  <c r="D48" i="61"/>
  <c r="D49" i="61"/>
  <c r="D50" i="61"/>
  <c r="D51" i="61"/>
  <c r="D52" i="61"/>
  <c r="D53" i="61"/>
  <c r="D54" i="61"/>
  <c r="D55" i="61"/>
  <c r="D56" i="61"/>
  <c r="D57" i="61"/>
  <c r="D58" i="61"/>
  <c r="D59" i="61"/>
  <c r="D60" i="61"/>
  <c r="D61" i="61"/>
  <c r="D62" i="61"/>
  <c r="D63" i="61"/>
  <c r="D64" i="61"/>
  <c r="D65" i="61"/>
  <c r="D66" i="61"/>
  <c r="D67" i="61"/>
  <c r="D68" i="61"/>
  <c r="D69" i="61"/>
  <c r="D70" i="61"/>
  <c r="D71" i="61"/>
  <c r="D72" i="61"/>
  <c r="D73" i="61"/>
  <c r="D74" i="61"/>
  <c r="D75" i="61"/>
  <c r="D76" i="61"/>
  <c r="D77" i="61"/>
  <c r="D78" i="61"/>
  <c r="D79" i="61"/>
  <c r="D80" i="61"/>
  <c r="D81" i="61"/>
  <c r="D82" i="61"/>
  <c r="D83" i="61"/>
  <c r="D84" i="61"/>
  <c r="D85" i="61"/>
  <c r="D86" i="61"/>
  <c r="D87" i="61"/>
  <c r="D88" i="61"/>
  <c r="D89" i="61"/>
  <c r="D90" i="61"/>
  <c r="D91" i="61"/>
  <c r="D92" i="61"/>
  <c r="D93" i="61"/>
  <c r="D94" i="61"/>
  <c r="D95" i="61"/>
  <c r="D96" i="61"/>
  <c r="D97" i="61"/>
  <c r="D98" i="61"/>
  <c r="D99" i="61"/>
  <c r="D100" i="61"/>
  <c r="D101" i="61"/>
  <c r="D102" i="61"/>
  <c r="D103" i="61"/>
  <c r="D104" i="61"/>
  <c r="D105" i="61"/>
  <c r="D106" i="61"/>
  <c r="D107" i="61"/>
  <c r="D108" i="61"/>
  <c r="D109" i="61"/>
  <c r="D110" i="61"/>
  <c r="D111" i="61"/>
  <c r="D112" i="61"/>
  <c r="D113" i="61"/>
  <c r="D114" i="61"/>
  <c r="D115" i="61"/>
  <c r="D116" i="61"/>
  <c r="D117" i="61"/>
  <c r="D118" i="61"/>
  <c r="D119" i="61"/>
  <c r="D120" i="61"/>
  <c r="D121" i="61"/>
  <c r="D122" i="61"/>
  <c r="D123" i="61"/>
  <c r="D124" i="61"/>
  <c r="D125" i="61"/>
  <c r="D126" i="61"/>
  <c r="D127" i="61"/>
  <c r="D128" i="61"/>
  <c r="D129" i="61"/>
  <c r="D130" i="61"/>
  <c r="D131" i="61"/>
  <c r="D132" i="61"/>
  <c r="D133" i="61"/>
  <c r="D134" i="61"/>
  <c r="D135" i="61"/>
  <c r="D136" i="61"/>
  <c r="D137" i="61"/>
  <c r="D138" i="61"/>
  <c r="D139" i="61"/>
  <c r="D140" i="61"/>
  <c r="D141" i="61"/>
  <c r="D142" i="61"/>
  <c r="D143" i="61"/>
  <c r="D144" i="61"/>
  <c r="D145" i="61"/>
  <c r="D146" i="61"/>
  <c r="D147" i="61"/>
  <c r="D148" i="61"/>
  <c r="D149" i="61"/>
  <c r="D150" i="61"/>
  <c r="D151" i="61"/>
  <c r="D152" i="61"/>
  <c r="D153" i="61"/>
  <c r="D154" i="61"/>
  <c r="D155" i="61"/>
  <c r="D156" i="61"/>
  <c r="D157" i="61"/>
  <c r="D158" i="61"/>
  <c r="D159" i="61"/>
  <c r="D160" i="61"/>
  <c r="D161" i="61"/>
  <c r="D162" i="61"/>
  <c r="D163" i="61"/>
  <c r="D164" i="61"/>
  <c r="D165" i="61"/>
  <c r="D166" i="61"/>
  <c r="D167" i="61"/>
  <c r="D168" i="61"/>
  <c r="D169" i="61"/>
  <c r="D170" i="61"/>
  <c r="D171" i="61"/>
  <c r="D172" i="61"/>
  <c r="D173" i="61"/>
  <c r="D174" i="61"/>
  <c r="D175" i="61"/>
  <c r="D176" i="61"/>
  <c r="D177" i="61"/>
  <c r="D178" i="61"/>
  <c r="D179" i="61"/>
  <c r="D180" i="61"/>
  <c r="D181" i="61"/>
  <c r="D182" i="61"/>
  <c r="D183" i="61"/>
  <c r="D184" i="61"/>
  <c r="D185" i="61"/>
  <c r="D186" i="61"/>
  <c r="D191" i="61"/>
  <c r="D192" i="61"/>
  <c r="D193" i="61"/>
  <c r="D194" i="61"/>
  <c r="D195" i="61"/>
  <c r="D196" i="61"/>
  <c r="D197" i="61"/>
  <c r="D198" i="61"/>
  <c r="D199" i="61"/>
  <c r="D200" i="61"/>
  <c r="D201" i="61"/>
  <c r="D202" i="61"/>
  <c r="D203" i="61"/>
  <c r="D204" i="61"/>
  <c r="D205" i="61"/>
  <c r="D206" i="61"/>
  <c r="D207" i="61"/>
  <c r="D208" i="61"/>
  <c r="D209" i="61"/>
  <c r="D210" i="61"/>
  <c r="D211" i="61"/>
  <c r="D212" i="61"/>
  <c r="D213" i="61"/>
  <c r="D214" i="61"/>
  <c r="D215" i="61"/>
  <c r="D216" i="61"/>
  <c r="D217" i="61"/>
  <c r="D218" i="61"/>
  <c r="D219" i="61"/>
  <c r="D220" i="61"/>
  <c r="D221" i="61"/>
  <c r="D222" i="61"/>
  <c r="D223" i="61"/>
  <c r="D224" i="61"/>
  <c r="D225" i="61"/>
  <c r="D226" i="61"/>
  <c r="D227" i="61"/>
  <c r="D228" i="61"/>
  <c r="D229" i="61"/>
  <c r="D230" i="61"/>
  <c r="D231" i="61"/>
  <c r="D232" i="61"/>
  <c r="D233" i="61"/>
  <c r="D234" i="61"/>
  <c r="D235" i="61"/>
  <c r="D236" i="61"/>
  <c r="D237" i="61"/>
  <c r="D238" i="61"/>
  <c r="D239" i="61"/>
  <c r="D241" i="61"/>
  <c r="D242" i="61"/>
  <c r="D243" i="61"/>
  <c r="D244" i="61"/>
  <c r="D245" i="61"/>
  <c r="D246" i="61"/>
  <c r="D247" i="61"/>
  <c r="D248" i="61"/>
  <c r="D249" i="61"/>
  <c r="D250" i="61"/>
  <c r="D251" i="61"/>
  <c r="D252" i="61"/>
  <c r="D253" i="61"/>
  <c r="D254" i="61"/>
  <c r="D255" i="61"/>
  <c r="D256" i="61"/>
  <c r="D257" i="61"/>
  <c r="D258" i="61"/>
  <c r="D259" i="61"/>
  <c r="D260" i="61"/>
  <c r="D261" i="61"/>
  <c r="D262" i="61"/>
  <c r="D263" i="61"/>
  <c r="D264" i="61"/>
  <c r="D265" i="61"/>
  <c r="D266" i="61"/>
  <c r="D267" i="61"/>
  <c r="D268" i="61"/>
  <c r="D269" i="61"/>
  <c r="D270" i="61"/>
  <c r="D271" i="61"/>
  <c r="D272" i="61"/>
  <c r="D273" i="61"/>
  <c r="D274" i="61"/>
  <c r="D275" i="61"/>
  <c r="D276" i="61"/>
  <c r="D277" i="61"/>
  <c r="D278" i="61"/>
  <c r="D279" i="61"/>
  <c r="D280" i="61"/>
  <c r="D281" i="61"/>
  <c r="D282" i="61"/>
  <c r="D283" i="61"/>
  <c r="D284" i="61"/>
  <c r="D285" i="61"/>
  <c r="D286" i="61"/>
  <c r="D287" i="61"/>
  <c r="D288" i="61"/>
  <c r="D289" i="61"/>
  <c r="D290" i="61"/>
  <c r="D291" i="61"/>
  <c r="D292" i="61"/>
  <c r="D293" i="61"/>
  <c r="D294" i="61"/>
  <c r="D295" i="61"/>
  <c r="D296" i="61"/>
  <c r="D297" i="61"/>
  <c r="D298" i="61"/>
  <c r="D299" i="61"/>
  <c r="D300" i="61"/>
  <c r="D301" i="61"/>
  <c r="D302" i="61"/>
  <c r="D303" i="61"/>
  <c r="D2" i="61"/>
  <c r="C3" i="61"/>
  <c r="E3" i="61" s="1"/>
  <c r="C4" i="61"/>
  <c r="E4" i="61" s="1"/>
  <c r="C5" i="61"/>
  <c r="E5" i="61" s="1"/>
  <c r="C38" i="61"/>
  <c r="E38" i="61" s="1"/>
  <c r="C39" i="61"/>
  <c r="E39" i="61" s="1"/>
  <c r="C40" i="61"/>
  <c r="E40" i="61" s="1"/>
  <c r="C6" i="61"/>
  <c r="E6" i="61" s="1"/>
  <c r="C7" i="61"/>
  <c r="E7" i="61" s="1"/>
  <c r="C8" i="61"/>
  <c r="E8" i="61" s="1"/>
  <c r="C9" i="61"/>
  <c r="E9" i="61" s="1"/>
  <c r="C10" i="61"/>
  <c r="E10" i="61" s="1"/>
  <c r="C11" i="61"/>
  <c r="E11" i="61" s="1"/>
  <c r="C12" i="61"/>
  <c r="E12" i="61" s="1"/>
  <c r="C13" i="61"/>
  <c r="E13" i="61" s="1"/>
  <c r="C14" i="61"/>
  <c r="E14" i="61" s="1"/>
  <c r="C15" i="61"/>
  <c r="E15" i="61" s="1"/>
  <c r="C16" i="61"/>
  <c r="E16" i="61" s="1"/>
  <c r="C17" i="61"/>
  <c r="E17" i="61" s="1"/>
  <c r="C18" i="61"/>
  <c r="E18" i="61" s="1"/>
  <c r="C19" i="61"/>
  <c r="E19" i="61" s="1"/>
  <c r="C20" i="61"/>
  <c r="E20" i="61" s="1"/>
  <c r="C21" i="61"/>
  <c r="E21" i="61" s="1"/>
  <c r="C22" i="61"/>
  <c r="E22" i="61" s="1"/>
  <c r="C23" i="61"/>
  <c r="E23" i="61" s="1"/>
  <c r="C24" i="61"/>
  <c r="E24" i="61" s="1"/>
  <c r="C25" i="61"/>
  <c r="E25" i="61" s="1"/>
  <c r="C26" i="61"/>
  <c r="E26" i="61" s="1"/>
  <c r="C27" i="61"/>
  <c r="E27" i="61" s="1"/>
  <c r="C28" i="61"/>
  <c r="E28" i="61" s="1"/>
  <c r="C29" i="61"/>
  <c r="E29" i="61" s="1"/>
  <c r="C30" i="61"/>
  <c r="E30" i="61" s="1"/>
  <c r="C31" i="61"/>
  <c r="E31" i="61" s="1"/>
  <c r="C32" i="61"/>
  <c r="E32" i="61" s="1"/>
  <c r="C33" i="61"/>
  <c r="E33" i="61" s="1"/>
  <c r="C34" i="61"/>
  <c r="E34" i="61" s="1"/>
  <c r="C41" i="61"/>
  <c r="E41" i="61" s="1"/>
  <c r="C42" i="61"/>
  <c r="E42" i="61" s="1"/>
  <c r="C43" i="61"/>
  <c r="E43" i="61" s="1"/>
  <c r="C44" i="61"/>
  <c r="E44" i="61" s="1"/>
  <c r="C45" i="61"/>
  <c r="E45" i="61" s="1"/>
  <c r="C46" i="61"/>
  <c r="E46" i="61" s="1"/>
  <c r="C47" i="61"/>
  <c r="E47" i="61" s="1"/>
  <c r="C48" i="61"/>
  <c r="E48" i="61" s="1"/>
  <c r="C49" i="61"/>
  <c r="E49" i="61" s="1"/>
  <c r="C50" i="61"/>
  <c r="E50" i="61" s="1"/>
  <c r="C51" i="61"/>
  <c r="E51" i="61" s="1"/>
  <c r="C52" i="61"/>
  <c r="E52" i="61" s="1"/>
  <c r="C53" i="61"/>
  <c r="E53" i="61" s="1"/>
  <c r="C54" i="61"/>
  <c r="E54" i="61" s="1"/>
  <c r="C55" i="61"/>
  <c r="E55" i="61" s="1"/>
  <c r="C56" i="61"/>
  <c r="E56" i="61" s="1"/>
  <c r="C57" i="61"/>
  <c r="E57" i="61" s="1"/>
  <c r="C58" i="61"/>
  <c r="E58" i="61" s="1"/>
  <c r="C59" i="61"/>
  <c r="E59" i="61" s="1"/>
  <c r="C60" i="61"/>
  <c r="E60" i="61" s="1"/>
  <c r="C61" i="61"/>
  <c r="E61" i="61" s="1"/>
  <c r="C62" i="61"/>
  <c r="E62" i="61" s="1"/>
  <c r="C63" i="61"/>
  <c r="E63" i="61" s="1"/>
  <c r="C64" i="61"/>
  <c r="E64" i="61" s="1"/>
  <c r="C65" i="61"/>
  <c r="E65" i="61" s="1"/>
  <c r="C66" i="61"/>
  <c r="E66" i="61" s="1"/>
  <c r="C67" i="61"/>
  <c r="E67" i="61" s="1"/>
  <c r="C68" i="61"/>
  <c r="E68" i="61" s="1"/>
  <c r="C69" i="61"/>
  <c r="E69" i="61" s="1"/>
  <c r="C70" i="61"/>
  <c r="E70" i="61" s="1"/>
  <c r="C71" i="61"/>
  <c r="E71" i="61" s="1"/>
  <c r="C72" i="61"/>
  <c r="E72" i="61" s="1"/>
  <c r="C73" i="61"/>
  <c r="E73" i="61" s="1"/>
  <c r="C74" i="61"/>
  <c r="E74" i="61" s="1"/>
  <c r="C75" i="61"/>
  <c r="E75" i="61" s="1"/>
  <c r="C76" i="61"/>
  <c r="E76" i="61" s="1"/>
  <c r="C77" i="61"/>
  <c r="E77" i="61" s="1"/>
  <c r="C78" i="61"/>
  <c r="E78" i="61" s="1"/>
  <c r="C79" i="61"/>
  <c r="E79" i="61" s="1"/>
  <c r="C80" i="61"/>
  <c r="E80" i="61" s="1"/>
  <c r="C81" i="61"/>
  <c r="E81" i="61" s="1"/>
  <c r="C82" i="61"/>
  <c r="E82" i="61" s="1"/>
  <c r="C83" i="61"/>
  <c r="E83" i="61" s="1"/>
  <c r="C84" i="61"/>
  <c r="E84" i="61" s="1"/>
  <c r="C85" i="61"/>
  <c r="E85" i="61" s="1"/>
  <c r="C86" i="61"/>
  <c r="E86" i="61" s="1"/>
  <c r="C87" i="61"/>
  <c r="E87" i="61" s="1"/>
  <c r="C88" i="61"/>
  <c r="E88" i="61" s="1"/>
  <c r="C89" i="61"/>
  <c r="E89" i="61" s="1"/>
  <c r="C90" i="61"/>
  <c r="E90" i="61" s="1"/>
  <c r="C91" i="61"/>
  <c r="E91" i="61" s="1"/>
  <c r="C92" i="61"/>
  <c r="E92" i="61" s="1"/>
  <c r="C93" i="61"/>
  <c r="E93" i="61" s="1"/>
  <c r="C94" i="61"/>
  <c r="E94" i="61" s="1"/>
  <c r="C95" i="61"/>
  <c r="E95" i="61" s="1"/>
  <c r="C96" i="61"/>
  <c r="E96" i="61" s="1"/>
  <c r="C97" i="61"/>
  <c r="E97" i="61" s="1"/>
  <c r="C98" i="61"/>
  <c r="E98" i="61" s="1"/>
  <c r="C99" i="61"/>
  <c r="E99" i="61" s="1"/>
  <c r="C100" i="61"/>
  <c r="E100" i="61" s="1"/>
  <c r="C101" i="61"/>
  <c r="E101" i="61" s="1"/>
  <c r="C102" i="61"/>
  <c r="E102" i="61" s="1"/>
  <c r="C103" i="61"/>
  <c r="E103" i="61" s="1"/>
  <c r="C104" i="61"/>
  <c r="E104" i="61" s="1"/>
  <c r="C105" i="61"/>
  <c r="E105" i="61" s="1"/>
  <c r="C106" i="61"/>
  <c r="E106" i="61" s="1"/>
  <c r="C107" i="61"/>
  <c r="E107" i="61" s="1"/>
  <c r="C108" i="61"/>
  <c r="E108" i="61" s="1"/>
  <c r="C109" i="61"/>
  <c r="E109" i="61" s="1"/>
  <c r="C110" i="61"/>
  <c r="E110" i="61" s="1"/>
  <c r="C111" i="61"/>
  <c r="E111" i="61" s="1"/>
  <c r="C112" i="61"/>
  <c r="E112" i="61" s="1"/>
  <c r="C113" i="61"/>
  <c r="E113" i="61" s="1"/>
  <c r="C114" i="61"/>
  <c r="E114" i="61" s="1"/>
  <c r="C115" i="61"/>
  <c r="E115" i="61" s="1"/>
  <c r="C116" i="61"/>
  <c r="E116" i="61" s="1"/>
  <c r="C117" i="61"/>
  <c r="E117" i="61" s="1"/>
  <c r="C118" i="61"/>
  <c r="E118" i="61" s="1"/>
  <c r="C119" i="61"/>
  <c r="E119" i="61" s="1"/>
  <c r="C120" i="61"/>
  <c r="E120" i="61" s="1"/>
  <c r="C121" i="61"/>
  <c r="E121" i="61" s="1"/>
  <c r="C122" i="61"/>
  <c r="E122" i="61" s="1"/>
  <c r="C123" i="61"/>
  <c r="E123" i="61" s="1"/>
  <c r="C124" i="61"/>
  <c r="E124" i="61" s="1"/>
  <c r="C125" i="61"/>
  <c r="E125" i="61" s="1"/>
  <c r="C126" i="61"/>
  <c r="E126" i="61" s="1"/>
  <c r="C127" i="61"/>
  <c r="E127" i="61" s="1"/>
  <c r="C128" i="61"/>
  <c r="E128" i="61" s="1"/>
  <c r="C129" i="61"/>
  <c r="E129" i="61" s="1"/>
  <c r="C130" i="61"/>
  <c r="E130" i="61" s="1"/>
  <c r="C131" i="61"/>
  <c r="E131" i="61" s="1"/>
  <c r="C132" i="61"/>
  <c r="E132" i="61" s="1"/>
  <c r="C133" i="61"/>
  <c r="E133" i="61" s="1"/>
  <c r="C134" i="61"/>
  <c r="E134" i="61" s="1"/>
  <c r="C135" i="61"/>
  <c r="E135" i="61" s="1"/>
  <c r="C136" i="61"/>
  <c r="E136" i="61" s="1"/>
  <c r="C137" i="61"/>
  <c r="E137" i="61" s="1"/>
  <c r="C138" i="61"/>
  <c r="E138" i="61" s="1"/>
  <c r="C139" i="61"/>
  <c r="E139" i="61" s="1"/>
  <c r="C140" i="61"/>
  <c r="E140" i="61" s="1"/>
  <c r="C141" i="61"/>
  <c r="E141" i="61" s="1"/>
  <c r="C142" i="61"/>
  <c r="E142" i="61" s="1"/>
  <c r="C143" i="61"/>
  <c r="E143" i="61" s="1"/>
  <c r="C144" i="61"/>
  <c r="E144" i="61" s="1"/>
  <c r="C145" i="61"/>
  <c r="E145" i="61" s="1"/>
  <c r="C146" i="61"/>
  <c r="E146" i="61" s="1"/>
  <c r="C147" i="61"/>
  <c r="E147" i="61" s="1"/>
  <c r="C148" i="61"/>
  <c r="E148" i="61" s="1"/>
  <c r="C149" i="61"/>
  <c r="E149" i="61" s="1"/>
  <c r="C150" i="61"/>
  <c r="E150" i="61" s="1"/>
  <c r="C151" i="61"/>
  <c r="E151" i="61" s="1"/>
  <c r="C152" i="61"/>
  <c r="E152" i="61" s="1"/>
  <c r="C153" i="61"/>
  <c r="E153" i="61" s="1"/>
  <c r="C154" i="61"/>
  <c r="E154" i="61" s="1"/>
  <c r="C155" i="61"/>
  <c r="E155" i="61" s="1"/>
  <c r="C156" i="61"/>
  <c r="E156" i="61" s="1"/>
  <c r="C157" i="61"/>
  <c r="E157" i="61" s="1"/>
  <c r="C158" i="61"/>
  <c r="E158" i="61" s="1"/>
  <c r="C159" i="61"/>
  <c r="E159" i="61" s="1"/>
  <c r="C160" i="61"/>
  <c r="E160" i="61" s="1"/>
  <c r="C161" i="61"/>
  <c r="E161" i="61" s="1"/>
  <c r="C162" i="61"/>
  <c r="E162" i="61" s="1"/>
  <c r="C163" i="61"/>
  <c r="E163" i="61" s="1"/>
  <c r="C164" i="61"/>
  <c r="E164" i="61" s="1"/>
  <c r="C165" i="61"/>
  <c r="E165" i="61" s="1"/>
  <c r="C166" i="61"/>
  <c r="E166" i="61" s="1"/>
  <c r="C167" i="61"/>
  <c r="E167" i="61" s="1"/>
  <c r="C168" i="61"/>
  <c r="E168" i="61" s="1"/>
  <c r="C169" i="61"/>
  <c r="E169" i="61" s="1"/>
  <c r="C170" i="61"/>
  <c r="E170" i="61" s="1"/>
  <c r="C171" i="61"/>
  <c r="E171" i="61" s="1"/>
  <c r="C172" i="61"/>
  <c r="E172" i="61" s="1"/>
  <c r="C173" i="61"/>
  <c r="E173" i="61" s="1"/>
  <c r="C174" i="61"/>
  <c r="E174" i="61" s="1"/>
  <c r="C175" i="61"/>
  <c r="E175" i="61" s="1"/>
  <c r="C176" i="61"/>
  <c r="E176" i="61" s="1"/>
  <c r="C177" i="61"/>
  <c r="E177" i="61" s="1"/>
  <c r="C178" i="61"/>
  <c r="E178" i="61" s="1"/>
  <c r="C179" i="61"/>
  <c r="E179" i="61" s="1"/>
  <c r="C180" i="61"/>
  <c r="E180" i="61" s="1"/>
  <c r="C181" i="61"/>
  <c r="E181" i="61" s="1"/>
  <c r="C182" i="61"/>
  <c r="E182" i="61" s="1"/>
  <c r="C183" i="61"/>
  <c r="E183" i="61" s="1"/>
  <c r="C184" i="61"/>
  <c r="E184" i="61" s="1"/>
  <c r="C185" i="61"/>
  <c r="E185" i="61" s="1"/>
  <c r="C186" i="61"/>
  <c r="E186" i="61" s="1"/>
  <c r="C191" i="61"/>
  <c r="E191" i="61" s="1"/>
  <c r="C192" i="61"/>
  <c r="E192" i="61" s="1"/>
  <c r="C193" i="61"/>
  <c r="E193" i="61" s="1"/>
  <c r="C194" i="61"/>
  <c r="E194" i="61" s="1"/>
  <c r="C195" i="61"/>
  <c r="E195" i="61" s="1"/>
  <c r="C196" i="61"/>
  <c r="E196" i="61" s="1"/>
  <c r="C197" i="61"/>
  <c r="E197" i="61" s="1"/>
  <c r="C198" i="61"/>
  <c r="E198" i="61" s="1"/>
  <c r="C199" i="61"/>
  <c r="E199" i="61" s="1"/>
  <c r="C200" i="61"/>
  <c r="E200" i="61" s="1"/>
  <c r="C201" i="61"/>
  <c r="E201" i="61" s="1"/>
  <c r="C202" i="61"/>
  <c r="E202" i="61" s="1"/>
  <c r="C203" i="61"/>
  <c r="E203" i="61" s="1"/>
  <c r="C204" i="61"/>
  <c r="E204" i="61" s="1"/>
  <c r="C205" i="61"/>
  <c r="E205" i="61" s="1"/>
  <c r="C206" i="61"/>
  <c r="E206" i="61" s="1"/>
  <c r="C207" i="61"/>
  <c r="E207" i="61" s="1"/>
  <c r="C208" i="61"/>
  <c r="E208" i="61" s="1"/>
  <c r="C209" i="61"/>
  <c r="E209" i="61" s="1"/>
  <c r="C210" i="61"/>
  <c r="E210" i="61" s="1"/>
  <c r="C211" i="61"/>
  <c r="E211" i="61" s="1"/>
  <c r="C212" i="61"/>
  <c r="E212" i="61" s="1"/>
  <c r="C213" i="61"/>
  <c r="E213" i="61" s="1"/>
  <c r="C214" i="61"/>
  <c r="E214" i="61" s="1"/>
  <c r="C215" i="61"/>
  <c r="E215" i="61" s="1"/>
  <c r="C216" i="61"/>
  <c r="E216" i="61" s="1"/>
  <c r="C217" i="61"/>
  <c r="E217" i="61" s="1"/>
  <c r="C218" i="61"/>
  <c r="E218" i="61" s="1"/>
  <c r="C219" i="61"/>
  <c r="E219" i="61" s="1"/>
  <c r="C220" i="61"/>
  <c r="E220" i="61" s="1"/>
  <c r="C221" i="61"/>
  <c r="E221" i="61" s="1"/>
  <c r="C222" i="61"/>
  <c r="E222" i="61" s="1"/>
  <c r="C223" i="61"/>
  <c r="E223" i="61" s="1"/>
  <c r="C224" i="61"/>
  <c r="E224" i="61" s="1"/>
  <c r="C225" i="61"/>
  <c r="E225" i="61" s="1"/>
  <c r="C226" i="61"/>
  <c r="E226" i="61" s="1"/>
  <c r="C227" i="61"/>
  <c r="E227" i="61" s="1"/>
  <c r="C228" i="61"/>
  <c r="E228" i="61" s="1"/>
  <c r="C229" i="61"/>
  <c r="E229" i="61" s="1"/>
  <c r="C230" i="61"/>
  <c r="E230" i="61" s="1"/>
  <c r="C231" i="61"/>
  <c r="E231" i="61" s="1"/>
  <c r="C232" i="61"/>
  <c r="E232" i="61" s="1"/>
  <c r="C233" i="61"/>
  <c r="E233" i="61" s="1"/>
  <c r="C234" i="61"/>
  <c r="E234" i="61" s="1"/>
  <c r="C235" i="61"/>
  <c r="E235" i="61" s="1"/>
  <c r="C236" i="61"/>
  <c r="E236" i="61" s="1"/>
  <c r="C237" i="61"/>
  <c r="E237" i="61" s="1"/>
  <c r="C238" i="61"/>
  <c r="E238" i="61" s="1"/>
  <c r="C239" i="61"/>
  <c r="E239" i="61" s="1"/>
  <c r="C241" i="61"/>
  <c r="E241" i="61" s="1"/>
  <c r="C242" i="61"/>
  <c r="E242" i="61" s="1"/>
  <c r="C243" i="61"/>
  <c r="E243" i="61" s="1"/>
  <c r="C244" i="61"/>
  <c r="E244" i="61" s="1"/>
  <c r="C245" i="61"/>
  <c r="E245" i="61" s="1"/>
  <c r="C246" i="61"/>
  <c r="E246" i="61" s="1"/>
  <c r="C247" i="61"/>
  <c r="E247" i="61" s="1"/>
  <c r="C248" i="61"/>
  <c r="E248" i="61" s="1"/>
  <c r="C249" i="61"/>
  <c r="E249" i="61" s="1"/>
  <c r="C250" i="61"/>
  <c r="E250" i="61" s="1"/>
  <c r="C251" i="61"/>
  <c r="E251" i="61" s="1"/>
  <c r="C252" i="61"/>
  <c r="E252" i="61" s="1"/>
  <c r="C253" i="61"/>
  <c r="E253" i="61" s="1"/>
  <c r="C254" i="61"/>
  <c r="E254" i="61" s="1"/>
  <c r="C255" i="61"/>
  <c r="E255" i="61" s="1"/>
  <c r="C256" i="61"/>
  <c r="E256" i="61" s="1"/>
  <c r="C257" i="61"/>
  <c r="E257" i="61" s="1"/>
  <c r="C258" i="61"/>
  <c r="E258" i="61" s="1"/>
  <c r="C259" i="61"/>
  <c r="E259" i="61" s="1"/>
  <c r="C260" i="61"/>
  <c r="E260" i="61" s="1"/>
  <c r="C261" i="61"/>
  <c r="E261" i="61" s="1"/>
  <c r="C262" i="61"/>
  <c r="E262" i="61" s="1"/>
  <c r="C263" i="61"/>
  <c r="E263" i="61" s="1"/>
  <c r="C264" i="61"/>
  <c r="E264" i="61" s="1"/>
  <c r="C265" i="61"/>
  <c r="E265" i="61" s="1"/>
  <c r="C266" i="61"/>
  <c r="E266" i="61" s="1"/>
  <c r="C267" i="61"/>
  <c r="E267" i="61" s="1"/>
  <c r="C268" i="61"/>
  <c r="E268" i="61" s="1"/>
  <c r="C269" i="61"/>
  <c r="E269" i="61" s="1"/>
  <c r="C270" i="61"/>
  <c r="E270" i="61" s="1"/>
  <c r="C271" i="61"/>
  <c r="E271" i="61" s="1"/>
  <c r="C272" i="61"/>
  <c r="E272" i="61" s="1"/>
  <c r="C273" i="61"/>
  <c r="E273" i="61" s="1"/>
  <c r="C274" i="61"/>
  <c r="E274" i="61" s="1"/>
  <c r="C275" i="61"/>
  <c r="E275" i="61" s="1"/>
  <c r="C276" i="61"/>
  <c r="E276" i="61" s="1"/>
  <c r="C277" i="61"/>
  <c r="E277" i="61" s="1"/>
  <c r="C278" i="61"/>
  <c r="E278" i="61" s="1"/>
  <c r="C279" i="61"/>
  <c r="E279" i="61" s="1"/>
  <c r="C280" i="61"/>
  <c r="E280" i="61" s="1"/>
  <c r="C281" i="61"/>
  <c r="E281" i="61" s="1"/>
  <c r="C282" i="61"/>
  <c r="E282" i="61" s="1"/>
  <c r="C283" i="61"/>
  <c r="E283" i="61" s="1"/>
  <c r="C284" i="61"/>
  <c r="E284" i="61" s="1"/>
  <c r="C285" i="61"/>
  <c r="E285" i="61" s="1"/>
  <c r="C286" i="61"/>
  <c r="E286" i="61" s="1"/>
  <c r="C287" i="61"/>
  <c r="E287" i="61" s="1"/>
  <c r="C288" i="61"/>
  <c r="E288" i="61" s="1"/>
  <c r="C289" i="61"/>
  <c r="E289" i="61" s="1"/>
  <c r="C290" i="61"/>
  <c r="E290" i="61" s="1"/>
  <c r="C291" i="61"/>
  <c r="E291" i="61" s="1"/>
  <c r="C292" i="61"/>
  <c r="E292" i="61" s="1"/>
  <c r="C293" i="61"/>
  <c r="E293" i="61" s="1"/>
  <c r="C294" i="61"/>
  <c r="E294" i="61" s="1"/>
  <c r="C295" i="61"/>
  <c r="E295" i="61" s="1"/>
  <c r="C296" i="61"/>
  <c r="E296" i="61" s="1"/>
  <c r="C297" i="61"/>
  <c r="E297" i="61" s="1"/>
  <c r="C298" i="61"/>
  <c r="E298" i="61" s="1"/>
  <c r="C299" i="61"/>
  <c r="E299" i="61" s="1"/>
  <c r="C301" i="61"/>
  <c r="E301" i="61" s="1"/>
  <c r="C300" i="61"/>
  <c r="E300" i="61" s="1"/>
  <c r="C302" i="61"/>
  <c r="E302" i="61" s="1"/>
  <c r="C303" i="61"/>
  <c r="E303" i="61" s="1"/>
  <c r="C2" i="61"/>
  <c r="E2" i="61" s="1"/>
  <c r="N240" i="61" l="1"/>
  <c r="N187" i="61"/>
  <c r="N37" i="61"/>
  <c r="N35" i="61"/>
  <c r="N36" i="61"/>
  <c r="N190" i="61"/>
  <c r="N189" i="61"/>
  <c r="N188" i="61"/>
  <c r="C7" i="1"/>
  <c r="C29" i="1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L35" i="4"/>
  <c r="K35" i="4"/>
  <c r="L29" i="4"/>
  <c r="K29" i="4"/>
  <c r="L20" i="4"/>
  <c r="K20" i="4"/>
  <c r="L13" i="4"/>
  <c r="K13" i="4"/>
  <c r="L6" i="4"/>
  <c r="K6" i="4"/>
  <c r="C30" i="1" l="1"/>
  <c r="C27" i="1"/>
  <c r="C28" i="1"/>
  <c r="D28" i="1" s="1"/>
  <c r="L36" i="4"/>
  <c r="K36" i="4"/>
  <c r="L34" i="4"/>
  <c r="K34" i="4"/>
  <c r="L33" i="4"/>
  <c r="K33" i="4"/>
  <c r="L32" i="4"/>
  <c r="K32" i="4"/>
  <c r="L31" i="4"/>
  <c r="K31" i="4"/>
  <c r="L30" i="4"/>
  <c r="K30" i="4"/>
  <c r="L22" i="4"/>
  <c r="K22" i="4"/>
  <c r="L21" i="4"/>
  <c r="K21" i="4"/>
  <c r="L19" i="4"/>
  <c r="K19" i="4"/>
  <c r="L18" i="4"/>
  <c r="K18" i="4"/>
  <c r="L17" i="4"/>
  <c r="K17" i="4"/>
  <c r="L16" i="4"/>
  <c r="K16" i="4"/>
  <c r="K3" i="61"/>
  <c r="L3" i="61"/>
  <c r="M3" i="61"/>
  <c r="K4" i="61"/>
  <c r="L4" i="61"/>
  <c r="M4" i="61"/>
  <c r="K5" i="61"/>
  <c r="L5" i="61"/>
  <c r="M5" i="61"/>
  <c r="K300" i="61"/>
  <c r="L300" i="61"/>
  <c r="M300" i="61"/>
  <c r="K6" i="61"/>
  <c r="L6" i="61"/>
  <c r="M6" i="61"/>
  <c r="K7" i="61"/>
  <c r="L7" i="61"/>
  <c r="M7" i="61"/>
  <c r="K8" i="61"/>
  <c r="L8" i="61"/>
  <c r="M8" i="61"/>
  <c r="K9" i="61"/>
  <c r="L9" i="61"/>
  <c r="M9" i="61"/>
  <c r="K10" i="61"/>
  <c r="L10" i="61"/>
  <c r="M10" i="61"/>
  <c r="K11" i="61"/>
  <c r="L11" i="61"/>
  <c r="M11" i="61"/>
  <c r="K12" i="61"/>
  <c r="L12" i="61"/>
  <c r="M12" i="61"/>
  <c r="K13" i="61"/>
  <c r="L13" i="61"/>
  <c r="M13" i="61"/>
  <c r="K14" i="61"/>
  <c r="L14" i="61"/>
  <c r="M14" i="61"/>
  <c r="K15" i="61"/>
  <c r="L15" i="61"/>
  <c r="M15" i="61"/>
  <c r="K16" i="61"/>
  <c r="L16" i="61"/>
  <c r="M16" i="61"/>
  <c r="K17" i="61"/>
  <c r="L17" i="61"/>
  <c r="M17" i="61"/>
  <c r="K18" i="61"/>
  <c r="L18" i="61"/>
  <c r="M18" i="61"/>
  <c r="K19" i="61"/>
  <c r="L19" i="61"/>
  <c r="M19" i="61"/>
  <c r="K20" i="61"/>
  <c r="L20" i="61"/>
  <c r="M20" i="61"/>
  <c r="K21" i="61"/>
  <c r="L21" i="61"/>
  <c r="M21" i="61"/>
  <c r="K22" i="61"/>
  <c r="L22" i="61"/>
  <c r="M22" i="61"/>
  <c r="K23" i="61"/>
  <c r="L23" i="61"/>
  <c r="M23" i="61"/>
  <c r="K24" i="61"/>
  <c r="L24" i="61"/>
  <c r="M24" i="61"/>
  <c r="K25" i="61"/>
  <c r="L25" i="61"/>
  <c r="M25" i="61"/>
  <c r="K26" i="61"/>
  <c r="L26" i="61"/>
  <c r="M26" i="61"/>
  <c r="K27" i="61"/>
  <c r="L27" i="61"/>
  <c r="M27" i="61"/>
  <c r="K28" i="61"/>
  <c r="L28" i="61"/>
  <c r="M28" i="61"/>
  <c r="K29" i="61"/>
  <c r="L29" i="61"/>
  <c r="M29" i="61"/>
  <c r="K30" i="61"/>
  <c r="L30" i="61"/>
  <c r="M30" i="61"/>
  <c r="K31" i="61"/>
  <c r="L31" i="61"/>
  <c r="M31" i="61"/>
  <c r="K32" i="61"/>
  <c r="L32" i="61"/>
  <c r="M32" i="61"/>
  <c r="K33" i="61"/>
  <c r="L33" i="61"/>
  <c r="M33" i="61"/>
  <c r="K34" i="61"/>
  <c r="L34" i="61"/>
  <c r="M34" i="61"/>
  <c r="K38" i="61"/>
  <c r="L38" i="61"/>
  <c r="M38" i="61"/>
  <c r="K39" i="61"/>
  <c r="L39" i="61"/>
  <c r="M39" i="61"/>
  <c r="K40" i="61"/>
  <c r="L40" i="61"/>
  <c r="M40" i="61"/>
  <c r="K301" i="61"/>
  <c r="L301" i="61"/>
  <c r="M301" i="61"/>
  <c r="K41" i="61"/>
  <c r="L41" i="61"/>
  <c r="M41" i="61"/>
  <c r="K42" i="61"/>
  <c r="L42" i="61"/>
  <c r="M42" i="61"/>
  <c r="K43" i="61"/>
  <c r="L43" i="61"/>
  <c r="M43" i="61"/>
  <c r="K44" i="61"/>
  <c r="L44" i="61"/>
  <c r="M44" i="61"/>
  <c r="K45" i="61"/>
  <c r="L45" i="61"/>
  <c r="M45" i="61"/>
  <c r="K46" i="61"/>
  <c r="L46" i="61"/>
  <c r="M46" i="61"/>
  <c r="K47" i="61"/>
  <c r="L47" i="61"/>
  <c r="M47" i="61"/>
  <c r="K48" i="61"/>
  <c r="L48" i="61"/>
  <c r="M48" i="61"/>
  <c r="K302" i="61"/>
  <c r="L302" i="61"/>
  <c r="M302" i="61"/>
  <c r="K49" i="61"/>
  <c r="L49" i="61"/>
  <c r="M49" i="61"/>
  <c r="K50" i="61"/>
  <c r="L50" i="61"/>
  <c r="M50" i="61"/>
  <c r="K51" i="61"/>
  <c r="L51" i="61"/>
  <c r="M51" i="61"/>
  <c r="K52" i="61"/>
  <c r="L52" i="61"/>
  <c r="M52" i="61"/>
  <c r="K53" i="61"/>
  <c r="L53" i="61"/>
  <c r="M53" i="61"/>
  <c r="K54" i="61"/>
  <c r="L54" i="61"/>
  <c r="M54" i="61"/>
  <c r="K55" i="61"/>
  <c r="L55" i="61"/>
  <c r="M55" i="61"/>
  <c r="K56" i="61"/>
  <c r="L56" i="61"/>
  <c r="M56" i="61"/>
  <c r="K57" i="61"/>
  <c r="L57" i="61"/>
  <c r="M57" i="61"/>
  <c r="K58" i="61"/>
  <c r="L58" i="61"/>
  <c r="M58" i="61"/>
  <c r="K59" i="61"/>
  <c r="L59" i="61"/>
  <c r="M59" i="61"/>
  <c r="K60" i="61"/>
  <c r="L60" i="61"/>
  <c r="M60" i="61"/>
  <c r="K61" i="61"/>
  <c r="L61" i="61"/>
  <c r="M61" i="61"/>
  <c r="K62" i="61"/>
  <c r="L62" i="61"/>
  <c r="M62" i="61"/>
  <c r="K63" i="61"/>
  <c r="L63" i="61"/>
  <c r="M63" i="61"/>
  <c r="K64" i="61"/>
  <c r="L64" i="61"/>
  <c r="M64" i="61"/>
  <c r="K65" i="61"/>
  <c r="L65" i="61"/>
  <c r="M65" i="61"/>
  <c r="K66" i="61"/>
  <c r="L66" i="61"/>
  <c r="M66" i="61"/>
  <c r="K67" i="61"/>
  <c r="L67" i="61"/>
  <c r="M67" i="61"/>
  <c r="K68" i="61"/>
  <c r="L68" i="61"/>
  <c r="M68" i="61"/>
  <c r="K69" i="61"/>
  <c r="L69" i="61"/>
  <c r="M69" i="61"/>
  <c r="K70" i="61"/>
  <c r="L70" i="61"/>
  <c r="M70" i="61"/>
  <c r="K71" i="61"/>
  <c r="L71" i="61"/>
  <c r="M71" i="61"/>
  <c r="K72" i="61"/>
  <c r="L72" i="61"/>
  <c r="M72" i="61"/>
  <c r="K73" i="61"/>
  <c r="L73" i="61"/>
  <c r="M73" i="61"/>
  <c r="K74" i="61"/>
  <c r="L74" i="61"/>
  <c r="M74" i="61"/>
  <c r="K75" i="61"/>
  <c r="L75" i="61"/>
  <c r="M75" i="61"/>
  <c r="K76" i="61"/>
  <c r="L76" i="61"/>
  <c r="M76" i="61"/>
  <c r="K77" i="61"/>
  <c r="L77" i="61"/>
  <c r="M77" i="61"/>
  <c r="K78" i="61"/>
  <c r="L78" i="61"/>
  <c r="M78" i="61"/>
  <c r="K79" i="61"/>
  <c r="L79" i="61"/>
  <c r="M79" i="61"/>
  <c r="K80" i="61"/>
  <c r="L80" i="61"/>
  <c r="M80" i="61"/>
  <c r="K81" i="61"/>
  <c r="L81" i="61"/>
  <c r="M81" i="61"/>
  <c r="K82" i="61"/>
  <c r="L82" i="61"/>
  <c r="M82" i="61"/>
  <c r="K83" i="61"/>
  <c r="L83" i="61"/>
  <c r="M83" i="61"/>
  <c r="K84" i="61"/>
  <c r="L84" i="61"/>
  <c r="M84" i="61"/>
  <c r="K85" i="61"/>
  <c r="L85" i="61"/>
  <c r="M85" i="61"/>
  <c r="K86" i="61"/>
  <c r="L86" i="61"/>
  <c r="M86" i="61"/>
  <c r="K87" i="61"/>
  <c r="L87" i="61"/>
  <c r="M87" i="61"/>
  <c r="K88" i="61"/>
  <c r="L88" i="61"/>
  <c r="M88" i="61"/>
  <c r="K89" i="61"/>
  <c r="L89" i="61"/>
  <c r="M89" i="61"/>
  <c r="K90" i="61"/>
  <c r="L90" i="61"/>
  <c r="M90" i="61"/>
  <c r="K91" i="61"/>
  <c r="L91" i="61"/>
  <c r="M91" i="61"/>
  <c r="K92" i="61"/>
  <c r="L92" i="61"/>
  <c r="M92" i="61"/>
  <c r="K93" i="61"/>
  <c r="L93" i="61"/>
  <c r="M93" i="61"/>
  <c r="K94" i="61"/>
  <c r="L94" i="61"/>
  <c r="M94" i="61"/>
  <c r="K95" i="61"/>
  <c r="L95" i="61"/>
  <c r="M95" i="61"/>
  <c r="K96" i="61"/>
  <c r="L96" i="61"/>
  <c r="M96" i="61"/>
  <c r="K303" i="61"/>
  <c r="L303" i="61"/>
  <c r="M303" i="61"/>
  <c r="K97" i="61"/>
  <c r="L97" i="61"/>
  <c r="M97" i="61"/>
  <c r="K98" i="61"/>
  <c r="L98" i="61"/>
  <c r="M98" i="61"/>
  <c r="K99" i="61"/>
  <c r="L99" i="61"/>
  <c r="M99" i="61"/>
  <c r="K100" i="61"/>
  <c r="L100" i="61"/>
  <c r="M100" i="61"/>
  <c r="K101" i="61"/>
  <c r="L101" i="61"/>
  <c r="M101" i="61"/>
  <c r="K102" i="61"/>
  <c r="L102" i="61"/>
  <c r="M102" i="61"/>
  <c r="K103" i="61"/>
  <c r="L103" i="61"/>
  <c r="M103" i="61"/>
  <c r="K104" i="61"/>
  <c r="L104" i="61"/>
  <c r="M104" i="61"/>
  <c r="K105" i="61"/>
  <c r="L105" i="61"/>
  <c r="M105" i="61"/>
  <c r="K106" i="61"/>
  <c r="L106" i="61"/>
  <c r="M106" i="61"/>
  <c r="K107" i="61"/>
  <c r="L107" i="61"/>
  <c r="M107" i="61"/>
  <c r="K108" i="61"/>
  <c r="L108" i="61"/>
  <c r="M108" i="61"/>
  <c r="K109" i="61"/>
  <c r="L109" i="61"/>
  <c r="M109" i="61"/>
  <c r="K110" i="61"/>
  <c r="L110" i="61"/>
  <c r="M110" i="61"/>
  <c r="K111" i="61"/>
  <c r="L111" i="61"/>
  <c r="M111" i="61"/>
  <c r="K112" i="61"/>
  <c r="L112" i="61"/>
  <c r="M112" i="61"/>
  <c r="K113" i="61"/>
  <c r="L113" i="61"/>
  <c r="M113" i="61"/>
  <c r="K114" i="61"/>
  <c r="L114" i="61"/>
  <c r="M114" i="61"/>
  <c r="K115" i="61"/>
  <c r="L115" i="61"/>
  <c r="M115" i="61"/>
  <c r="K116" i="61"/>
  <c r="L116" i="61"/>
  <c r="M116" i="61"/>
  <c r="K117" i="61"/>
  <c r="L117" i="61"/>
  <c r="M117" i="61"/>
  <c r="K118" i="61"/>
  <c r="L118" i="61"/>
  <c r="M118" i="61"/>
  <c r="K119" i="61"/>
  <c r="L119" i="61"/>
  <c r="M119" i="61"/>
  <c r="K120" i="61"/>
  <c r="L120" i="61"/>
  <c r="M120" i="61"/>
  <c r="K121" i="61"/>
  <c r="L121" i="61"/>
  <c r="M121" i="61"/>
  <c r="K122" i="61"/>
  <c r="L122" i="61"/>
  <c r="M122" i="61"/>
  <c r="K123" i="61"/>
  <c r="L123" i="61"/>
  <c r="M123" i="61"/>
  <c r="K124" i="61"/>
  <c r="L124" i="61"/>
  <c r="M124" i="61"/>
  <c r="K125" i="61"/>
  <c r="L125" i="61"/>
  <c r="M125" i="61"/>
  <c r="K126" i="61"/>
  <c r="L126" i="61"/>
  <c r="M126" i="61"/>
  <c r="K127" i="61"/>
  <c r="L127" i="61"/>
  <c r="M127" i="61"/>
  <c r="K128" i="61"/>
  <c r="L128" i="61"/>
  <c r="M128" i="61"/>
  <c r="K129" i="61"/>
  <c r="L129" i="61"/>
  <c r="M129" i="61"/>
  <c r="K130" i="61"/>
  <c r="L130" i="61"/>
  <c r="M130" i="61"/>
  <c r="K131" i="61"/>
  <c r="L131" i="61"/>
  <c r="M131" i="61"/>
  <c r="K132" i="61"/>
  <c r="L132" i="61"/>
  <c r="M132" i="61"/>
  <c r="K133" i="61"/>
  <c r="L133" i="61"/>
  <c r="M133" i="61"/>
  <c r="K134" i="61"/>
  <c r="L134" i="61"/>
  <c r="M134" i="61"/>
  <c r="K135" i="61"/>
  <c r="L135" i="61"/>
  <c r="M135" i="61"/>
  <c r="K136" i="61"/>
  <c r="L136" i="61"/>
  <c r="M136" i="61"/>
  <c r="K137" i="61"/>
  <c r="L137" i="61"/>
  <c r="M137" i="61"/>
  <c r="K138" i="61"/>
  <c r="L138" i="61"/>
  <c r="M138" i="61"/>
  <c r="K139" i="61"/>
  <c r="L139" i="61"/>
  <c r="M139" i="61"/>
  <c r="K140" i="61"/>
  <c r="L140" i="61"/>
  <c r="M140" i="61"/>
  <c r="K141" i="61"/>
  <c r="L141" i="61"/>
  <c r="M141" i="61"/>
  <c r="K142" i="61"/>
  <c r="L142" i="61"/>
  <c r="M142" i="61"/>
  <c r="K143" i="61"/>
  <c r="L143" i="61"/>
  <c r="M143" i="61"/>
  <c r="K144" i="61"/>
  <c r="L144" i="61"/>
  <c r="M144" i="61"/>
  <c r="K145" i="61"/>
  <c r="L145" i="61"/>
  <c r="M145" i="61"/>
  <c r="K146" i="61"/>
  <c r="L146" i="61"/>
  <c r="M146" i="61"/>
  <c r="K147" i="61"/>
  <c r="L147" i="61"/>
  <c r="M147" i="61"/>
  <c r="K148" i="61"/>
  <c r="L148" i="61"/>
  <c r="M148" i="61"/>
  <c r="K149" i="61"/>
  <c r="L149" i="61"/>
  <c r="M149" i="61"/>
  <c r="K150" i="61"/>
  <c r="L150" i="61"/>
  <c r="M150" i="61"/>
  <c r="K151" i="61"/>
  <c r="L151" i="61"/>
  <c r="M151" i="61"/>
  <c r="K152" i="61"/>
  <c r="L152" i="61"/>
  <c r="M152" i="61"/>
  <c r="K153" i="61"/>
  <c r="L153" i="61"/>
  <c r="M153" i="61"/>
  <c r="K154" i="61"/>
  <c r="L154" i="61"/>
  <c r="M154" i="61"/>
  <c r="K155" i="61"/>
  <c r="L155" i="61"/>
  <c r="M155" i="61"/>
  <c r="K156" i="61"/>
  <c r="L156" i="61"/>
  <c r="M156" i="61"/>
  <c r="K157" i="61"/>
  <c r="L157" i="61"/>
  <c r="M157" i="61"/>
  <c r="K158" i="61"/>
  <c r="L158" i="61"/>
  <c r="M158" i="61"/>
  <c r="K159" i="61"/>
  <c r="L159" i="61"/>
  <c r="M159" i="61"/>
  <c r="K160" i="61"/>
  <c r="L160" i="61"/>
  <c r="M160" i="61"/>
  <c r="K161" i="61"/>
  <c r="L161" i="61"/>
  <c r="M161" i="61"/>
  <c r="K162" i="61"/>
  <c r="L162" i="61"/>
  <c r="M162" i="61"/>
  <c r="K163" i="61"/>
  <c r="L163" i="61"/>
  <c r="M163" i="61"/>
  <c r="K164" i="61"/>
  <c r="L164" i="61"/>
  <c r="M164" i="61"/>
  <c r="K165" i="61"/>
  <c r="L165" i="61"/>
  <c r="M165" i="61"/>
  <c r="K166" i="61"/>
  <c r="L166" i="61"/>
  <c r="M166" i="61"/>
  <c r="K167" i="61"/>
  <c r="L167" i="61"/>
  <c r="M167" i="61"/>
  <c r="K168" i="61"/>
  <c r="L168" i="61"/>
  <c r="M168" i="61"/>
  <c r="K169" i="61"/>
  <c r="L169" i="61"/>
  <c r="M169" i="61"/>
  <c r="K170" i="61"/>
  <c r="L170" i="61"/>
  <c r="M170" i="61"/>
  <c r="K171" i="61"/>
  <c r="L171" i="61"/>
  <c r="M171" i="61"/>
  <c r="K172" i="61"/>
  <c r="L172" i="61"/>
  <c r="M172" i="61"/>
  <c r="K173" i="61"/>
  <c r="L173" i="61"/>
  <c r="M173" i="61"/>
  <c r="K174" i="61"/>
  <c r="L174" i="61"/>
  <c r="M174" i="61"/>
  <c r="K175" i="61"/>
  <c r="L175" i="61"/>
  <c r="M175" i="61"/>
  <c r="K176" i="61"/>
  <c r="L176" i="61"/>
  <c r="M176" i="61"/>
  <c r="K177" i="61"/>
  <c r="L177" i="61"/>
  <c r="M177" i="61"/>
  <c r="K178" i="61"/>
  <c r="L178" i="61"/>
  <c r="M178" i="61"/>
  <c r="K179" i="61"/>
  <c r="L179" i="61"/>
  <c r="M179" i="61"/>
  <c r="K180" i="61"/>
  <c r="L180" i="61"/>
  <c r="M180" i="61"/>
  <c r="K181" i="61"/>
  <c r="L181" i="61"/>
  <c r="M181" i="61"/>
  <c r="K182" i="61"/>
  <c r="L182" i="61"/>
  <c r="M182" i="61"/>
  <c r="K183" i="61"/>
  <c r="L183" i="61"/>
  <c r="M183" i="61"/>
  <c r="K184" i="61"/>
  <c r="L184" i="61"/>
  <c r="M184" i="61"/>
  <c r="K185" i="61"/>
  <c r="L185" i="61"/>
  <c r="M185" i="61"/>
  <c r="K186" i="61"/>
  <c r="L186" i="61"/>
  <c r="M186" i="61"/>
  <c r="K191" i="61"/>
  <c r="L191" i="61"/>
  <c r="M191" i="61"/>
  <c r="K192" i="61"/>
  <c r="L192" i="61"/>
  <c r="M192" i="61"/>
  <c r="K193" i="61"/>
  <c r="L193" i="61"/>
  <c r="M193" i="61"/>
  <c r="K194" i="61"/>
  <c r="L194" i="61"/>
  <c r="M194" i="61"/>
  <c r="K195" i="61"/>
  <c r="L195" i="61"/>
  <c r="M195" i="61"/>
  <c r="K196" i="61"/>
  <c r="L196" i="61"/>
  <c r="M196" i="61"/>
  <c r="K197" i="61"/>
  <c r="L197" i="61"/>
  <c r="M197" i="61"/>
  <c r="K198" i="61"/>
  <c r="L198" i="61"/>
  <c r="M198" i="61"/>
  <c r="K199" i="61"/>
  <c r="L199" i="61"/>
  <c r="M199" i="61"/>
  <c r="K200" i="61"/>
  <c r="L200" i="61"/>
  <c r="M200" i="61"/>
  <c r="K201" i="61"/>
  <c r="L201" i="61"/>
  <c r="M201" i="61"/>
  <c r="K202" i="61"/>
  <c r="L202" i="61"/>
  <c r="M202" i="61"/>
  <c r="K203" i="61"/>
  <c r="L203" i="61"/>
  <c r="M203" i="61"/>
  <c r="K204" i="61"/>
  <c r="L204" i="61"/>
  <c r="M204" i="61"/>
  <c r="K205" i="61"/>
  <c r="L205" i="61"/>
  <c r="M205" i="61"/>
  <c r="K206" i="61"/>
  <c r="L206" i="61"/>
  <c r="M206" i="61"/>
  <c r="K207" i="61"/>
  <c r="L207" i="61"/>
  <c r="M207" i="61"/>
  <c r="K208" i="61"/>
  <c r="L208" i="61"/>
  <c r="M208" i="61"/>
  <c r="K209" i="61"/>
  <c r="L209" i="61"/>
  <c r="M209" i="61"/>
  <c r="K210" i="61"/>
  <c r="L210" i="61"/>
  <c r="M210" i="61"/>
  <c r="K211" i="61"/>
  <c r="L211" i="61"/>
  <c r="M211" i="61"/>
  <c r="K212" i="61"/>
  <c r="L212" i="61"/>
  <c r="M212" i="61"/>
  <c r="K213" i="61"/>
  <c r="L213" i="61"/>
  <c r="M213" i="61"/>
  <c r="K214" i="61"/>
  <c r="L214" i="61"/>
  <c r="M214" i="61"/>
  <c r="K215" i="61"/>
  <c r="L215" i="61"/>
  <c r="M215" i="61"/>
  <c r="K216" i="61"/>
  <c r="L216" i="61"/>
  <c r="M216" i="61"/>
  <c r="K217" i="61"/>
  <c r="L217" i="61"/>
  <c r="M217" i="61"/>
  <c r="K218" i="61"/>
  <c r="L218" i="61"/>
  <c r="M218" i="61"/>
  <c r="K219" i="61"/>
  <c r="L219" i="61"/>
  <c r="M219" i="61"/>
  <c r="K220" i="61"/>
  <c r="L220" i="61"/>
  <c r="M220" i="61"/>
  <c r="K221" i="61"/>
  <c r="L221" i="61"/>
  <c r="M221" i="61"/>
  <c r="K222" i="61"/>
  <c r="L222" i="61"/>
  <c r="M222" i="61"/>
  <c r="K223" i="61"/>
  <c r="L223" i="61"/>
  <c r="M223" i="61"/>
  <c r="K224" i="61"/>
  <c r="L224" i="61"/>
  <c r="M224" i="61"/>
  <c r="K225" i="61"/>
  <c r="L225" i="61"/>
  <c r="M225" i="61"/>
  <c r="K226" i="61"/>
  <c r="L226" i="61"/>
  <c r="M226" i="61"/>
  <c r="K227" i="61"/>
  <c r="L227" i="61"/>
  <c r="M227" i="61"/>
  <c r="K228" i="61"/>
  <c r="L228" i="61"/>
  <c r="M228" i="61"/>
  <c r="K229" i="61"/>
  <c r="L229" i="61"/>
  <c r="M229" i="61"/>
  <c r="K230" i="61"/>
  <c r="L230" i="61"/>
  <c r="M230" i="61"/>
  <c r="K231" i="61"/>
  <c r="L231" i="61"/>
  <c r="M231" i="61"/>
  <c r="K232" i="61"/>
  <c r="L232" i="61"/>
  <c r="M232" i="61"/>
  <c r="K233" i="61"/>
  <c r="L233" i="61"/>
  <c r="M233" i="61"/>
  <c r="K234" i="61"/>
  <c r="L234" i="61"/>
  <c r="M234" i="61"/>
  <c r="K235" i="61"/>
  <c r="L235" i="61"/>
  <c r="M235" i="61"/>
  <c r="K236" i="61"/>
  <c r="L236" i="61"/>
  <c r="M236" i="61"/>
  <c r="K237" i="61"/>
  <c r="L237" i="61"/>
  <c r="M237" i="61"/>
  <c r="K238" i="61"/>
  <c r="L238" i="61"/>
  <c r="M238" i="61"/>
  <c r="K239" i="61"/>
  <c r="L239" i="61"/>
  <c r="M239" i="61"/>
  <c r="K242" i="61"/>
  <c r="L242" i="61"/>
  <c r="M242" i="61"/>
  <c r="K243" i="61"/>
  <c r="L243" i="61"/>
  <c r="M243" i="61"/>
  <c r="K244" i="61"/>
  <c r="L244" i="61"/>
  <c r="M244" i="61"/>
  <c r="K245" i="61"/>
  <c r="L245" i="61"/>
  <c r="M245" i="61"/>
  <c r="K246" i="61"/>
  <c r="L246" i="61"/>
  <c r="M246" i="61"/>
  <c r="K247" i="61"/>
  <c r="L247" i="61"/>
  <c r="M247" i="61"/>
  <c r="K248" i="61"/>
  <c r="L248" i="61"/>
  <c r="M248" i="61"/>
  <c r="K249" i="61"/>
  <c r="L249" i="61"/>
  <c r="M249" i="61"/>
  <c r="K250" i="61"/>
  <c r="L250" i="61"/>
  <c r="M250" i="61"/>
  <c r="K251" i="61"/>
  <c r="L251" i="61"/>
  <c r="M251" i="61"/>
  <c r="K252" i="61"/>
  <c r="L252" i="61"/>
  <c r="M252" i="61"/>
  <c r="K253" i="61"/>
  <c r="L253" i="61"/>
  <c r="M253" i="61"/>
  <c r="K254" i="61"/>
  <c r="L254" i="61"/>
  <c r="M254" i="61"/>
  <c r="K255" i="61"/>
  <c r="L255" i="61"/>
  <c r="M255" i="61"/>
  <c r="K256" i="61"/>
  <c r="L256" i="61"/>
  <c r="M256" i="61"/>
  <c r="K257" i="61"/>
  <c r="L257" i="61"/>
  <c r="M257" i="61"/>
  <c r="K258" i="61"/>
  <c r="L258" i="61"/>
  <c r="M258" i="61"/>
  <c r="K259" i="61"/>
  <c r="L259" i="61"/>
  <c r="M259" i="61"/>
  <c r="K260" i="61"/>
  <c r="L260" i="61"/>
  <c r="M260" i="61"/>
  <c r="K261" i="61"/>
  <c r="L261" i="61"/>
  <c r="M261" i="61"/>
  <c r="K262" i="61"/>
  <c r="L262" i="61"/>
  <c r="M262" i="61"/>
  <c r="K263" i="61"/>
  <c r="L263" i="61"/>
  <c r="M263" i="61"/>
  <c r="K264" i="61"/>
  <c r="L264" i="61"/>
  <c r="M264" i="61"/>
  <c r="K265" i="61"/>
  <c r="L265" i="61"/>
  <c r="M265" i="61"/>
  <c r="K266" i="61"/>
  <c r="L266" i="61"/>
  <c r="M266" i="61"/>
  <c r="K267" i="61"/>
  <c r="L267" i="61"/>
  <c r="M267" i="61"/>
  <c r="K268" i="61"/>
  <c r="L268" i="61"/>
  <c r="M268" i="61"/>
  <c r="K269" i="61"/>
  <c r="L269" i="61"/>
  <c r="M269" i="61"/>
  <c r="K270" i="61"/>
  <c r="L270" i="61"/>
  <c r="M270" i="61"/>
  <c r="K271" i="61"/>
  <c r="L271" i="61"/>
  <c r="M271" i="61"/>
  <c r="K272" i="61"/>
  <c r="L272" i="61"/>
  <c r="M272" i="61"/>
  <c r="K273" i="61"/>
  <c r="L273" i="61"/>
  <c r="M273" i="61"/>
  <c r="K274" i="61"/>
  <c r="L274" i="61"/>
  <c r="M274" i="61"/>
  <c r="K275" i="61"/>
  <c r="L275" i="61"/>
  <c r="M275" i="61"/>
  <c r="K276" i="61"/>
  <c r="L276" i="61"/>
  <c r="M276" i="61"/>
  <c r="K277" i="61"/>
  <c r="L277" i="61"/>
  <c r="M277" i="61"/>
  <c r="K278" i="61"/>
  <c r="L278" i="61"/>
  <c r="M278" i="61"/>
  <c r="K279" i="61"/>
  <c r="L279" i="61"/>
  <c r="M279" i="61"/>
  <c r="K280" i="61"/>
  <c r="L280" i="61"/>
  <c r="M280" i="61"/>
  <c r="K281" i="61"/>
  <c r="L281" i="61"/>
  <c r="M281" i="61"/>
  <c r="K282" i="61"/>
  <c r="L282" i="61"/>
  <c r="M282" i="61"/>
  <c r="K283" i="61"/>
  <c r="L283" i="61"/>
  <c r="M283" i="61"/>
  <c r="K284" i="61"/>
  <c r="L284" i="61"/>
  <c r="M284" i="61"/>
  <c r="K285" i="61"/>
  <c r="L285" i="61"/>
  <c r="M285" i="61"/>
  <c r="K286" i="61"/>
  <c r="L286" i="61"/>
  <c r="M286" i="61"/>
  <c r="K287" i="61"/>
  <c r="L287" i="61"/>
  <c r="M287" i="61"/>
  <c r="K288" i="61"/>
  <c r="L288" i="61"/>
  <c r="M288" i="61"/>
  <c r="K289" i="61"/>
  <c r="L289" i="61"/>
  <c r="M289" i="61"/>
  <c r="K290" i="61"/>
  <c r="L290" i="61"/>
  <c r="M290" i="61"/>
  <c r="K291" i="61"/>
  <c r="L291" i="61"/>
  <c r="M291" i="61"/>
  <c r="K292" i="61"/>
  <c r="L292" i="61"/>
  <c r="M292" i="61"/>
  <c r="K293" i="61"/>
  <c r="L293" i="61"/>
  <c r="M293" i="61"/>
  <c r="K294" i="61"/>
  <c r="L294" i="61"/>
  <c r="M294" i="61"/>
  <c r="K295" i="61"/>
  <c r="L295" i="61"/>
  <c r="M295" i="61"/>
  <c r="K296" i="61"/>
  <c r="L296" i="61"/>
  <c r="M296" i="61"/>
  <c r="K297" i="61"/>
  <c r="L297" i="61"/>
  <c r="M297" i="61"/>
  <c r="K298" i="61"/>
  <c r="L298" i="61"/>
  <c r="M298" i="61"/>
  <c r="K299" i="61"/>
  <c r="L299" i="61"/>
  <c r="M299" i="61"/>
  <c r="L2" i="61"/>
  <c r="M2" i="61"/>
  <c r="K2" i="61"/>
  <c r="G3" i="61"/>
  <c r="G4" i="61"/>
  <c r="G5" i="61"/>
  <c r="G300" i="61"/>
  <c r="G6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G22" i="61"/>
  <c r="G23" i="61"/>
  <c r="G24" i="61"/>
  <c r="G25" i="61"/>
  <c r="G26" i="61"/>
  <c r="G27" i="61"/>
  <c r="G28" i="61"/>
  <c r="G29" i="61"/>
  <c r="G30" i="61"/>
  <c r="G31" i="61"/>
  <c r="G32" i="61"/>
  <c r="G33" i="61"/>
  <c r="G34" i="61"/>
  <c r="G38" i="61"/>
  <c r="G39" i="61"/>
  <c r="G40" i="61"/>
  <c r="G301" i="61"/>
  <c r="G41" i="61"/>
  <c r="G42" i="61"/>
  <c r="G43" i="61"/>
  <c r="G44" i="61"/>
  <c r="G45" i="61"/>
  <c r="G46" i="61"/>
  <c r="G47" i="61"/>
  <c r="G48" i="61"/>
  <c r="G302" i="61"/>
  <c r="G49" i="61"/>
  <c r="G50" i="61"/>
  <c r="G51" i="61"/>
  <c r="G52" i="61"/>
  <c r="G53" i="61"/>
  <c r="G54" i="61"/>
  <c r="G55" i="61"/>
  <c r="G56" i="61"/>
  <c r="G57" i="61"/>
  <c r="G58" i="61"/>
  <c r="G59" i="61"/>
  <c r="G60" i="61"/>
  <c r="G61" i="61"/>
  <c r="G62" i="61"/>
  <c r="G63" i="61"/>
  <c r="G64" i="61"/>
  <c r="G65" i="61"/>
  <c r="G66" i="61"/>
  <c r="G67" i="61"/>
  <c r="G68" i="61"/>
  <c r="G69" i="61"/>
  <c r="G70" i="61"/>
  <c r="G71" i="61"/>
  <c r="G72" i="61"/>
  <c r="G73" i="61"/>
  <c r="G74" i="61"/>
  <c r="G75" i="61"/>
  <c r="G76" i="61"/>
  <c r="G77" i="61"/>
  <c r="G78" i="61"/>
  <c r="G79" i="61"/>
  <c r="G80" i="61"/>
  <c r="G81" i="61"/>
  <c r="G82" i="61"/>
  <c r="G83" i="61"/>
  <c r="G84" i="61"/>
  <c r="G85" i="61"/>
  <c r="G86" i="61"/>
  <c r="G87" i="61"/>
  <c r="G88" i="61"/>
  <c r="G89" i="61"/>
  <c r="G90" i="61"/>
  <c r="G91" i="61"/>
  <c r="G92" i="61"/>
  <c r="G93" i="61"/>
  <c r="G94" i="61"/>
  <c r="G95" i="61"/>
  <c r="G96" i="61"/>
  <c r="G303" i="61"/>
  <c r="G97" i="61"/>
  <c r="G98" i="61"/>
  <c r="G99" i="61"/>
  <c r="G100" i="61"/>
  <c r="G101" i="61"/>
  <c r="G102" i="61"/>
  <c r="G103" i="61"/>
  <c r="G104" i="61"/>
  <c r="G105" i="61"/>
  <c r="G106" i="61"/>
  <c r="G107" i="61"/>
  <c r="G108" i="61"/>
  <c r="G109" i="61"/>
  <c r="G110" i="61"/>
  <c r="G111" i="61"/>
  <c r="G112" i="61"/>
  <c r="G113" i="61"/>
  <c r="G114" i="61"/>
  <c r="G115" i="61"/>
  <c r="G116" i="61"/>
  <c r="G117" i="61"/>
  <c r="G118" i="61"/>
  <c r="G119" i="61"/>
  <c r="G120" i="61"/>
  <c r="G121" i="61"/>
  <c r="G122" i="61"/>
  <c r="G123" i="61"/>
  <c r="G124" i="61"/>
  <c r="G125" i="61"/>
  <c r="G126" i="61"/>
  <c r="G127" i="61"/>
  <c r="G128" i="61"/>
  <c r="G129" i="61"/>
  <c r="G130" i="61"/>
  <c r="G131" i="61"/>
  <c r="G132" i="61"/>
  <c r="G133" i="61"/>
  <c r="G134" i="61"/>
  <c r="G135" i="61"/>
  <c r="G136" i="61"/>
  <c r="G137" i="61"/>
  <c r="G138" i="61"/>
  <c r="G139" i="61"/>
  <c r="G140" i="61"/>
  <c r="G141" i="61"/>
  <c r="G142" i="61"/>
  <c r="G143" i="61"/>
  <c r="G144" i="61"/>
  <c r="G145" i="61"/>
  <c r="G146" i="61"/>
  <c r="G147" i="61"/>
  <c r="G148" i="61"/>
  <c r="G149" i="61"/>
  <c r="G150" i="61"/>
  <c r="G151" i="61"/>
  <c r="G152" i="61"/>
  <c r="G153" i="61"/>
  <c r="G154" i="61"/>
  <c r="G155" i="61"/>
  <c r="G156" i="61"/>
  <c r="G157" i="61"/>
  <c r="G158" i="61"/>
  <c r="G159" i="61"/>
  <c r="G160" i="61"/>
  <c r="G161" i="61"/>
  <c r="G162" i="61"/>
  <c r="G163" i="61"/>
  <c r="G164" i="61"/>
  <c r="G165" i="61"/>
  <c r="G166" i="61"/>
  <c r="G167" i="61"/>
  <c r="G168" i="61"/>
  <c r="G169" i="61"/>
  <c r="G170" i="61"/>
  <c r="G171" i="61"/>
  <c r="G172" i="61"/>
  <c r="G173" i="61"/>
  <c r="G174" i="61"/>
  <c r="G175" i="61"/>
  <c r="G176" i="61"/>
  <c r="G177" i="61"/>
  <c r="G178" i="61"/>
  <c r="G179" i="61"/>
  <c r="G180" i="61"/>
  <c r="G181" i="61"/>
  <c r="G182" i="61"/>
  <c r="G183" i="61"/>
  <c r="G184" i="61"/>
  <c r="G185" i="61"/>
  <c r="G186" i="61"/>
  <c r="G191" i="61"/>
  <c r="G192" i="61"/>
  <c r="G193" i="61"/>
  <c r="G194" i="61"/>
  <c r="G195" i="61"/>
  <c r="G196" i="61"/>
  <c r="G197" i="61"/>
  <c r="G198" i="61"/>
  <c r="G199" i="61"/>
  <c r="G200" i="61"/>
  <c r="G201" i="61"/>
  <c r="G202" i="61"/>
  <c r="G203" i="61"/>
  <c r="G204" i="61"/>
  <c r="G205" i="61"/>
  <c r="G206" i="61"/>
  <c r="G207" i="61"/>
  <c r="G208" i="61"/>
  <c r="G209" i="61"/>
  <c r="G210" i="61"/>
  <c r="G211" i="61"/>
  <c r="G212" i="61"/>
  <c r="G213" i="61"/>
  <c r="G214" i="61"/>
  <c r="G215" i="61"/>
  <c r="G216" i="61"/>
  <c r="G217" i="61"/>
  <c r="G218" i="61"/>
  <c r="G219" i="61"/>
  <c r="G220" i="61"/>
  <c r="G221" i="61"/>
  <c r="G222" i="61"/>
  <c r="G223" i="61"/>
  <c r="G224" i="61"/>
  <c r="G225" i="61"/>
  <c r="G226" i="61"/>
  <c r="G227" i="61"/>
  <c r="G228" i="61"/>
  <c r="G229" i="61"/>
  <c r="G230" i="61"/>
  <c r="G231" i="61"/>
  <c r="G232" i="61"/>
  <c r="G233" i="61"/>
  <c r="G234" i="61"/>
  <c r="G235" i="61"/>
  <c r="G236" i="61"/>
  <c r="G237" i="61"/>
  <c r="G238" i="61"/>
  <c r="G239" i="61"/>
  <c r="G242" i="61"/>
  <c r="G243" i="61"/>
  <c r="G244" i="61"/>
  <c r="G245" i="61"/>
  <c r="G246" i="61"/>
  <c r="G247" i="61"/>
  <c r="G248" i="61"/>
  <c r="G249" i="61"/>
  <c r="G250" i="61"/>
  <c r="G251" i="61"/>
  <c r="G252" i="61"/>
  <c r="G253" i="61"/>
  <c r="G254" i="61"/>
  <c r="G255" i="61"/>
  <c r="G256" i="61"/>
  <c r="G257" i="61"/>
  <c r="G258" i="61"/>
  <c r="G259" i="61"/>
  <c r="G260" i="61"/>
  <c r="G261" i="61"/>
  <c r="G262" i="61"/>
  <c r="G263" i="61"/>
  <c r="G264" i="61"/>
  <c r="G265" i="61"/>
  <c r="G266" i="61"/>
  <c r="G267" i="61"/>
  <c r="G268" i="61"/>
  <c r="G269" i="61"/>
  <c r="G270" i="61"/>
  <c r="G271" i="61"/>
  <c r="G272" i="61"/>
  <c r="G273" i="61"/>
  <c r="G274" i="61"/>
  <c r="G275" i="61"/>
  <c r="G276" i="61"/>
  <c r="G277" i="61"/>
  <c r="G278" i="61"/>
  <c r="G279" i="61"/>
  <c r="G280" i="61"/>
  <c r="G281" i="61"/>
  <c r="G282" i="61"/>
  <c r="G283" i="61"/>
  <c r="G284" i="61"/>
  <c r="G285" i="61"/>
  <c r="G286" i="61"/>
  <c r="G287" i="61"/>
  <c r="G288" i="61"/>
  <c r="G289" i="61"/>
  <c r="G290" i="61"/>
  <c r="G291" i="61"/>
  <c r="G292" i="61"/>
  <c r="G293" i="61"/>
  <c r="G294" i="61"/>
  <c r="G295" i="61"/>
  <c r="G296" i="61"/>
  <c r="G297" i="61"/>
  <c r="G298" i="61"/>
  <c r="G299" i="61"/>
  <c r="G2" i="61"/>
  <c r="L304" i="61"/>
  <c r="N204" i="61" l="1"/>
  <c r="D16" i="1"/>
  <c r="D15" i="1"/>
  <c r="D13" i="1"/>
  <c r="D23" i="1"/>
  <c r="D11" i="1"/>
  <c r="D19" i="1"/>
  <c r="D24" i="1"/>
  <c r="D22" i="1"/>
  <c r="D21" i="1"/>
  <c r="D20" i="1"/>
  <c r="D12" i="1"/>
  <c r="D18" i="1"/>
  <c r="D17" i="1"/>
  <c r="D14" i="1"/>
  <c r="N147" i="61"/>
  <c r="N186" i="61"/>
  <c r="N23" i="61"/>
  <c r="N221" i="61"/>
  <c r="N130" i="61"/>
  <c r="N40" i="61"/>
  <c r="N175" i="61"/>
  <c r="N105" i="61"/>
  <c r="N77" i="61"/>
  <c r="N10" i="61"/>
  <c r="N24" i="61"/>
  <c r="N14" i="61"/>
  <c r="N28" i="61"/>
  <c r="N44" i="61"/>
  <c r="N80" i="61"/>
  <c r="N94" i="61"/>
  <c r="N135" i="61"/>
  <c r="N223" i="61"/>
  <c r="N237" i="61"/>
  <c r="N252" i="61"/>
  <c r="N7" i="61"/>
  <c r="N50" i="61"/>
  <c r="N63" i="61"/>
  <c r="N114" i="61"/>
  <c r="N142" i="61"/>
  <c r="N156" i="61"/>
  <c r="N170" i="61"/>
  <c r="N202" i="61"/>
  <c r="N216" i="61"/>
  <c r="N245" i="61"/>
  <c r="N27" i="61"/>
  <c r="N43" i="61"/>
  <c r="N55" i="61"/>
  <c r="N93" i="61"/>
  <c r="N280" i="61"/>
  <c r="N294" i="61"/>
  <c r="N108" i="61"/>
  <c r="N136" i="61"/>
  <c r="N178" i="61"/>
  <c r="N224" i="61"/>
  <c r="N84" i="61"/>
  <c r="N97" i="61"/>
  <c r="N181" i="61"/>
  <c r="N300" i="61"/>
  <c r="N19" i="61"/>
  <c r="N33" i="61"/>
  <c r="N85" i="61"/>
  <c r="N98" i="61"/>
  <c r="N218" i="61"/>
  <c r="N228" i="61"/>
  <c r="N271" i="61"/>
  <c r="N285" i="61"/>
  <c r="N163" i="61"/>
  <c r="N209" i="61"/>
  <c r="N62" i="61"/>
  <c r="N74" i="61"/>
  <c r="N99" i="61"/>
  <c r="N127" i="61"/>
  <c r="N169" i="61"/>
  <c r="N183" i="61"/>
  <c r="N215" i="61"/>
  <c r="N229" i="61"/>
  <c r="N244" i="61"/>
  <c r="N258" i="61"/>
  <c r="N272" i="61"/>
  <c r="N286" i="61"/>
  <c r="N11" i="61"/>
  <c r="N34" i="61"/>
  <c r="N67" i="61"/>
  <c r="N118" i="61"/>
  <c r="N160" i="61"/>
  <c r="N174" i="61"/>
  <c r="N206" i="61"/>
  <c r="N220" i="61"/>
  <c r="N249" i="61"/>
  <c r="N263" i="61"/>
  <c r="N277" i="61"/>
  <c r="N3" i="61"/>
  <c r="N46" i="61"/>
  <c r="N58" i="61"/>
  <c r="N71" i="61"/>
  <c r="N109" i="61"/>
  <c r="N151" i="61"/>
  <c r="N165" i="61"/>
  <c r="N179" i="61"/>
  <c r="N211" i="61"/>
  <c r="N254" i="61"/>
  <c r="N268" i="61"/>
  <c r="N176" i="61"/>
  <c r="N273" i="61"/>
  <c r="N39" i="61"/>
  <c r="N203" i="61"/>
  <c r="N226" i="61"/>
  <c r="N231" i="61"/>
  <c r="N246" i="61"/>
  <c r="N288" i="61"/>
  <c r="N148" i="61"/>
  <c r="N230" i="61"/>
  <c r="N259" i="61"/>
  <c r="N123" i="61"/>
  <c r="N22" i="61"/>
  <c r="N133" i="61"/>
  <c r="N64" i="61"/>
  <c r="N76" i="61"/>
  <c r="N129" i="61"/>
  <c r="N69" i="61"/>
  <c r="N56" i="61"/>
  <c r="N66" i="61"/>
  <c r="N78" i="61"/>
  <c r="N116" i="61"/>
  <c r="N121" i="61"/>
  <c r="N126" i="61"/>
  <c r="N140" i="61"/>
  <c r="N149" i="61"/>
  <c r="N177" i="61"/>
  <c r="N195" i="61"/>
  <c r="N227" i="61"/>
  <c r="N269" i="61"/>
  <c r="N49" i="61"/>
  <c r="N141" i="61"/>
  <c r="N201" i="61"/>
  <c r="N266" i="61"/>
  <c r="N4" i="61"/>
  <c r="N17" i="61"/>
  <c r="N92" i="61"/>
  <c r="N100" i="61"/>
  <c r="N88" i="61"/>
  <c r="N193" i="61"/>
  <c r="N6" i="61"/>
  <c r="N20" i="61"/>
  <c r="N95" i="61"/>
  <c r="N107" i="61"/>
  <c r="N131" i="61"/>
  <c r="N172" i="61"/>
  <c r="N182" i="61"/>
  <c r="N200" i="61"/>
  <c r="N278" i="61"/>
  <c r="N283" i="61"/>
  <c r="N292" i="61"/>
  <c r="N31" i="61"/>
  <c r="N113" i="61"/>
  <c r="N198" i="61"/>
  <c r="N235" i="61"/>
  <c r="N262" i="61"/>
  <c r="N297" i="61"/>
  <c r="N47" i="61"/>
  <c r="N152" i="61"/>
  <c r="N219" i="61"/>
  <c r="N236" i="61"/>
  <c r="N161" i="61"/>
  <c r="N144" i="61"/>
  <c r="N212" i="61"/>
  <c r="N289" i="61"/>
  <c r="N208" i="61"/>
  <c r="N232" i="61"/>
  <c r="N251" i="61"/>
  <c r="N264" i="61"/>
  <c r="N16" i="61"/>
  <c r="N25" i="61"/>
  <c r="N301" i="61"/>
  <c r="N52" i="61"/>
  <c r="N68" i="61"/>
  <c r="N75" i="61"/>
  <c r="N86" i="61"/>
  <c r="N91" i="61"/>
  <c r="N102" i="61"/>
  <c r="N115" i="61"/>
  <c r="N119" i="61"/>
  <c r="N132" i="61"/>
  <c r="N158" i="61"/>
  <c r="N162" i="61"/>
  <c r="N225" i="61"/>
  <c r="N243" i="61"/>
  <c r="N256" i="61"/>
  <c r="N260" i="61"/>
  <c r="N299" i="61"/>
  <c r="N207" i="61"/>
  <c r="N276" i="61"/>
  <c r="N166" i="61"/>
  <c r="N302" i="61"/>
  <c r="N82" i="61"/>
  <c r="N103" i="61"/>
  <c r="N154" i="61"/>
  <c r="N171" i="61"/>
  <c r="N196" i="61"/>
  <c r="N213" i="61"/>
  <c r="N217" i="61"/>
  <c r="N290" i="61"/>
  <c r="N57" i="61"/>
  <c r="N194" i="61"/>
  <c r="N101" i="61"/>
  <c r="N70" i="61"/>
  <c r="N157" i="61"/>
  <c r="N59" i="61"/>
  <c r="N110" i="61"/>
  <c r="N12" i="61"/>
  <c r="N21" i="61"/>
  <c r="N29" i="61"/>
  <c r="N72" i="61"/>
  <c r="N87" i="61"/>
  <c r="N124" i="61"/>
  <c r="N137" i="61"/>
  <c r="N146" i="61"/>
  <c r="N167" i="61"/>
  <c r="N184" i="61"/>
  <c r="N192" i="61"/>
  <c r="N233" i="61"/>
  <c r="N238" i="61"/>
  <c r="N247" i="61"/>
  <c r="N265" i="61"/>
  <c r="N282" i="61"/>
  <c r="N291" i="61"/>
  <c r="N295" i="61"/>
  <c r="N42" i="61"/>
  <c r="N293" i="61"/>
  <c r="N54" i="61"/>
  <c r="N255" i="61"/>
  <c r="N15" i="61"/>
  <c r="N81" i="61"/>
  <c r="N8" i="61"/>
  <c r="N30" i="61"/>
  <c r="N41" i="61"/>
  <c r="N53" i="61"/>
  <c r="N65" i="61"/>
  <c r="N96" i="61"/>
  <c r="N128" i="61"/>
  <c r="N150" i="61"/>
  <c r="N159" i="61"/>
  <c r="N180" i="61"/>
  <c r="N234" i="61"/>
  <c r="N257" i="61"/>
  <c r="N270" i="61"/>
  <c r="N279" i="61"/>
  <c r="N89" i="61"/>
  <c r="N61" i="61"/>
  <c r="N104" i="61"/>
  <c r="N112" i="61"/>
  <c r="N197" i="61"/>
  <c r="N214" i="61"/>
  <c r="N274" i="61"/>
  <c r="N287" i="61"/>
  <c r="N303" i="61"/>
  <c r="N143" i="61"/>
  <c r="N275" i="61"/>
  <c r="N2" i="61"/>
  <c r="N122" i="61"/>
  <c r="N250" i="61"/>
  <c r="N51" i="61"/>
  <c r="N13" i="61"/>
  <c r="N9" i="61"/>
  <c r="N26" i="61"/>
  <c r="N38" i="61"/>
  <c r="N45" i="61"/>
  <c r="N79" i="61"/>
  <c r="N125" i="61"/>
  <c r="N155" i="61"/>
  <c r="N168" i="61"/>
  <c r="N185" i="61"/>
  <c r="N205" i="61"/>
  <c r="N222" i="61"/>
  <c r="N239" i="61"/>
  <c r="N248" i="61"/>
  <c r="N261" i="61"/>
  <c r="N296" i="61"/>
  <c r="N191" i="61"/>
  <c r="N106" i="61"/>
  <c r="N117" i="61"/>
  <c r="N139" i="61"/>
  <c r="N281" i="61"/>
  <c r="N90" i="61"/>
  <c r="N111" i="61"/>
  <c r="N173" i="61"/>
  <c r="N83" i="61"/>
  <c r="N267" i="61"/>
  <c r="N298" i="61"/>
  <c r="N5" i="61"/>
  <c r="N18" i="61"/>
  <c r="N32" i="61"/>
  <c r="N48" i="61"/>
  <c r="N60" i="61"/>
  <c r="N73" i="61"/>
  <c r="N134" i="61"/>
  <c r="N145" i="61"/>
  <c r="N253" i="61"/>
  <c r="N284" i="61"/>
  <c r="N138" i="61"/>
  <c r="N210" i="61"/>
  <c r="N242" i="61"/>
  <c r="N120" i="61"/>
  <c r="N153" i="61"/>
  <c r="N164" i="61"/>
  <c r="N199" i="61"/>
  <c r="E14" i="1" l="1"/>
  <c r="E11" i="1"/>
  <c r="E13" i="1"/>
  <c r="E12" i="1"/>
  <c r="E24" i="1"/>
  <c r="E23" i="1"/>
  <c r="E22" i="1"/>
  <c r="E21" i="1"/>
  <c r="E20" i="1"/>
  <c r="E18" i="1"/>
  <c r="E17" i="1"/>
  <c r="E16" i="1"/>
  <c r="C33" i="1"/>
  <c r="C40" i="1" s="1"/>
  <c r="E15" i="1"/>
  <c r="E19" i="1"/>
  <c r="F14" i="1" l="1"/>
  <c r="F19" i="1"/>
  <c r="F16" i="1"/>
  <c r="F21" i="1"/>
  <c r="F17" i="1"/>
  <c r="F23" i="1"/>
  <c r="F13" i="1"/>
  <c r="F18" i="1"/>
  <c r="F12" i="1"/>
  <c r="F11" i="1"/>
  <c r="F15" i="1"/>
  <c r="F22" i="1"/>
  <c r="C34" i="1"/>
  <c r="F24" i="1"/>
  <c r="F20" i="1"/>
  <c r="L28" i="4"/>
  <c r="K28" i="4"/>
  <c r="L27" i="4"/>
  <c r="K27" i="4"/>
  <c r="L26" i="4"/>
  <c r="K26" i="4"/>
  <c r="L25" i="4"/>
  <c r="K25" i="4"/>
  <c r="L24" i="4"/>
  <c r="K24" i="4"/>
  <c r="L23" i="4"/>
  <c r="K23" i="4"/>
  <c r="L15" i="4"/>
  <c r="K15" i="4"/>
  <c r="L14" i="4"/>
  <c r="K14" i="4"/>
  <c r="L12" i="4"/>
  <c r="K12" i="4"/>
  <c r="L11" i="4"/>
  <c r="K11" i="4"/>
  <c r="L10" i="4"/>
  <c r="K10" i="4"/>
  <c r="L9" i="4"/>
  <c r="K9" i="4"/>
  <c r="L8" i="4"/>
  <c r="K8" i="4"/>
  <c r="L7" i="4"/>
  <c r="K7" i="4"/>
  <c r="L5" i="4"/>
  <c r="K5" i="4"/>
  <c r="L4" i="4"/>
  <c r="K4" i="4"/>
  <c r="L3" i="4"/>
  <c r="K3" i="4"/>
  <c r="L2" i="4"/>
  <c r="K2" i="4"/>
  <c r="D34" i="1" l="1"/>
  <c r="C41" i="1"/>
  <c r="D41" i="1" s="1"/>
  <c r="G21" i="1"/>
  <c r="G23" i="1"/>
  <c r="G24" i="1"/>
  <c r="C35" i="1"/>
  <c r="G20" i="1"/>
  <c r="G19" i="1"/>
  <c r="G18" i="1"/>
  <c r="G22" i="1"/>
  <c r="G12" i="1"/>
  <c r="G17" i="1"/>
  <c r="G16" i="1"/>
  <c r="G14" i="1"/>
  <c r="G11" i="1"/>
  <c r="G13" i="1"/>
  <c r="G15" i="1"/>
  <c r="D30" i="1"/>
  <c r="D29" i="1"/>
  <c r="D35" i="1" l="1"/>
  <c r="H13" i="1"/>
  <c r="H17" i="1"/>
  <c r="H24" i="1"/>
  <c r="C36" i="1"/>
  <c r="D36" i="1" s="1"/>
  <c r="H20" i="1"/>
  <c r="H23" i="1"/>
  <c r="H21" i="1"/>
  <c r="H18" i="1"/>
  <c r="H16" i="1"/>
  <c r="H12" i="1"/>
  <c r="H22" i="1"/>
  <c r="H19" i="1"/>
  <c r="H11" i="1"/>
  <c r="H15" i="1"/>
  <c r="H14" i="1"/>
  <c r="C37" i="1" l="1"/>
  <c r="D37" i="1" s="1"/>
  <c r="C42" i="1" l="1"/>
  <c r="D42" i="1" s="1"/>
</calcChain>
</file>

<file path=xl/sharedStrings.xml><?xml version="1.0" encoding="utf-8"?>
<sst xmlns="http://schemas.openxmlformats.org/spreadsheetml/2006/main" count="1610" uniqueCount="247">
  <si>
    <t>Area</t>
  </si>
  <si>
    <t>Customer</t>
  </si>
  <si>
    <t>Interface (Message Type)</t>
  </si>
  <si>
    <t>Link to Store</t>
  </si>
  <si>
    <t>SupplyOn Integration Costs [€)</t>
  </si>
  <si>
    <t>SupplyOn Integration Effort (hours)</t>
  </si>
  <si>
    <t>Supplier Mapping Dev (hours)</t>
  </si>
  <si>
    <t>Supplier SIT (hours)</t>
  </si>
  <si>
    <t>Supplier UAT (hours)</t>
  </si>
  <si>
    <t>Sum Supplier Total LT (hours)</t>
  </si>
  <si>
    <t>SCC</t>
  </si>
  <si>
    <t>CATENSYS Chain Drive Systems</t>
  </si>
  <si>
    <t>https://enable.supplyon.com/en/product/45</t>
  </si>
  <si>
    <t>Purchase Order Response</t>
  </si>
  <si>
    <t>https://enable.supplyon.com/en/product/44</t>
  </si>
  <si>
    <t>Delivery Schedule / Demand Forecast</t>
  </si>
  <si>
    <t>https://enable.supplyon.com/en/product/7</t>
  </si>
  <si>
    <t>Despatch Advice / Advance Shipping Notification (ASN)</t>
  </si>
  <si>
    <t>https://enable.supplyon.com/en/product/41</t>
  </si>
  <si>
    <t>Continental AG</t>
  </si>
  <si>
    <t>https://enable.supplyon.com/en/product/80</t>
  </si>
  <si>
    <t>ELDOR Corporation</t>
  </si>
  <si>
    <t>Flender</t>
  </si>
  <si>
    <t>Invoice</t>
  </si>
  <si>
    <t>https://enable.supplyon.com/en/product/43</t>
  </si>
  <si>
    <t>Innio Jenbacher</t>
  </si>
  <si>
    <t>Forwarder Pick-up Advice (FPA)</t>
  </si>
  <si>
    <t>https://enable.supplyon.com/en/product/53</t>
  </si>
  <si>
    <t>Johnson Electric</t>
  </si>
  <si>
    <t>Goods Receipt</t>
  </si>
  <si>
    <t>https://enable.supplyon.com/en/product/42</t>
  </si>
  <si>
    <t>Oerlikon</t>
  </si>
  <si>
    <t>Pfisterer SE</t>
  </si>
  <si>
    <t>Pierburg</t>
  </si>
  <si>
    <t>Stock Information / Inventory Report</t>
  </si>
  <si>
    <t>https://enable.supplyon.com/en/product/57</t>
  </si>
  <si>
    <t>Schaeffler Technologies</t>
  </si>
  <si>
    <t>Demand Forecast Response</t>
  </si>
  <si>
    <t>https://enable.supplyon.com/en/product/40</t>
  </si>
  <si>
    <t>Self-Billing Invoice</t>
  </si>
  <si>
    <t>https://enable.supplyon.com/en/product/46</t>
  </si>
  <si>
    <t>VMI Demands</t>
  </si>
  <si>
    <t>https://enable.supplyon.com/en/product/48</t>
  </si>
  <si>
    <t>Schindler</t>
  </si>
  <si>
    <t>https://enable.supplyon.com/en/product/47</t>
  </si>
  <si>
    <t>Schneider Electric</t>
  </si>
  <si>
    <t>Supplier / 3PL Stock Update</t>
  </si>
  <si>
    <t>https://enable.supplyon.com/en/product/144</t>
  </si>
  <si>
    <t>SMS Group</t>
  </si>
  <si>
    <t>Siemens Energy</t>
  </si>
  <si>
    <t>Trench Group</t>
  </si>
  <si>
    <t>Wilhelm Schwarzmueller GmbH</t>
  </si>
  <si>
    <t>ZF Friedrichshafen AG</t>
  </si>
  <si>
    <t>Airbus Atlantic</t>
  </si>
  <si>
    <t>VMI Monitor (IMO)</t>
  </si>
  <si>
    <t>https://enable.supplyon.com/en/product/49</t>
  </si>
  <si>
    <t>VMI Planned Receipts</t>
  </si>
  <si>
    <t>https://enable.supplyon.com/en/product/50</t>
  </si>
  <si>
    <t>VMI Stock Information</t>
  </si>
  <si>
    <t>https://enable.supplyon.com/en/product/51</t>
  </si>
  <si>
    <t>Airbus GmbH</t>
  </si>
  <si>
    <t>Airbus Helicopters</t>
  </si>
  <si>
    <t>Daher Aerospace SAS</t>
  </si>
  <si>
    <t>Dassault Aviation</t>
  </si>
  <si>
    <t>Diehl Aviation</t>
  </si>
  <si>
    <t>Elbe Flugzeugwerke GmbH</t>
  </si>
  <si>
    <t>FACC Operations GmbH</t>
  </si>
  <si>
    <t>Liebherr Aerospace</t>
  </si>
  <si>
    <t>Matrium GmbH</t>
  </si>
  <si>
    <t>MBDA France</t>
  </si>
  <si>
    <t>PFW Aerospace GmbH</t>
  </si>
  <si>
    <t>Potez Aéronautique</t>
  </si>
  <si>
    <t>RUAG International Holding</t>
  </si>
  <si>
    <t>Safran Aircraft Engines</t>
  </si>
  <si>
    <t>Safran Helicopter Engines</t>
  </si>
  <si>
    <t>Safran Nacelles</t>
  </si>
  <si>
    <t>Safran Transmission Systems</t>
  </si>
  <si>
    <t>Sonaca SA</t>
  </si>
  <si>
    <t>Zodiac Aerospace</t>
  </si>
  <si>
    <t>Connection Protocol Ordering Options</t>
  </si>
  <si>
    <t>One-time Connectivity Costs (€)</t>
  </si>
  <si>
    <t>SupplyOn Configuration Effort (hours)</t>
  </si>
  <si>
    <t>Supplier Config CMA (hours)</t>
  </si>
  <si>
    <t>Supplier Parameter Sheet Fill-in (hours)</t>
  </si>
  <si>
    <t>Supplier System Config (hours)</t>
  </si>
  <si>
    <t>Sum Total w/ CMA (hours)</t>
  </si>
  <si>
    <t>Sum Total w/o CMA (hours)</t>
  </si>
  <si>
    <t>Protocol</t>
  </si>
  <si>
    <t>AS2</t>
  </si>
  <si>
    <t>OFTP2</t>
  </si>
  <si>
    <t>HTTPS</t>
  </si>
  <si>
    <t>Message1</t>
  </si>
  <si>
    <t>Message2</t>
  </si>
  <si>
    <t>Message3</t>
  </si>
  <si>
    <t>Message4</t>
  </si>
  <si>
    <t>Message5</t>
  </si>
  <si>
    <t>Message6</t>
  </si>
  <si>
    <t>Message7</t>
  </si>
  <si>
    <t>Message8</t>
  </si>
  <si>
    <t>Message9</t>
  </si>
  <si>
    <t>Message10</t>
  </si>
  <si>
    <t>Message11</t>
  </si>
  <si>
    <t>Message12</t>
  </si>
  <si>
    <t>Message13</t>
  </si>
  <si>
    <t>Message14</t>
  </si>
  <si>
    <t>Leonardo</t>
  </si>
  <si>
    <t>Purchase Order / Order Change</t>
  </si>
  <si>
    <t>Supplier Test and Bugfix (hours)</t>
  </si>
  <si>
    <t>Siemens</t>
  </si>
  <si>
    <t>ATR Avions de Transport Régional</t>
  </si>
  <si>
    <t>Satair</t>
  </si>
  <si>
    <t>VLOOKUPValue</t>
  </si>
  <si>
    <t>Status Notification / Back control message</t>
  </si>
  <si>
    <t>Communication Protocol</t>
  </si>
  <si>
    <t>Protocol Ordering Options</t>
  </si>
  <si>
    <t>AERO</t>
  </si>
  <si>
    <t>Buying Customer</t>
  </si>
  <si>
    <t>SRM</t>
  </si>
  <si>
    <t>CustomerShortName</t>
  </si>
  <si>
    <t>Generic Info</t>
  </si>
  <si>
    <t>Message Types</t>
  </si>
  <si>
    <t>Store Order Price (€]</t>
  </si>
  <si>
    <t>SupplyOn Effort (h)</t>
  </si>
  <si>
    <t>~ Supplier SIT Effort (h)</t>
  </si>
  <si>
    <t>~ Supplier UAT Effort (h)</t>
  </si>
  <si>
    <t>~ Supplier Map Effort (h)</t>
  </si>
  <si>
    <t>Calculation (Communication Protocol)</t>
  </si>
  <si>
    <t>Calculation (Message Types)</t>
  </si>
  <si>
    <t>Calculation (Total)</t>
  </si>
  <si>
    <t>VLOOKUP Value</t>
  </si>
  <si>
    <t>Please Select</t>
  </si>
  <si>
    <t>SupplyOn Store Order Price</t>
  </si>
  <si>
    <t>SupplyOn EDI Configuration / Consulting Effort (hours)</t>
  </si>
  <si>
    <t>Supplier Configuration Effort in Self-service CMA (hours)</t>
  </si>
  <si>
    <t>Supplier Parameter Sheet Fill-in Effort (hours)</t>
  </si>
  <si>
    <t>Supplier Mapping Development Effort (hours)</t>
  </si>
  <si>
    <t>Supplier System Integration Testing Effort (hours)</t>
  </si>
  <si>
    <t>Supplier User Acceptance Testing Effort (hours)</t>
  </si>
  <si>
    <t>SupplyOn Effort (hours)</t>
  </si>
  <si>
    <t>Supplier Effort (hours)</t>
  </si>
  <si>
    <t>SupplyOn Service Area</t>
  </si>
  <si>
    <t>Legend</t>
  </si>
  <si>
    <t>Info</t>
  </si>
  <si>
    <t>SCC: Supply Chain Collaboration (Automotive, Manufacturing, Rail Industry)</t>
  </si>
  <si>
    <t>AERO: AirSupply (Aviation Industry)</t>
  </si>
  <si>
    <t>SRM: Supplier Relation Mgmt. (Problem Solver = QDX Complaints; 8D-Reports)</t>
  </si>
  <si>
    <t>Man Days: Hours value divided by 8 hours</t>
  </si>
  <si>
    <t>Buying Customer: Customer integrated to SupplyOn and allowing EDI for Suppliers</t>
  </si>
  <si>
    <t>Man Days (net)</t>
  </si>
  <si>
    <t>Robert Bosch</t>
  </si>
  <si>
    <t>Airbus SAS</t>
  </si>
  <si>
    <t>Groupe Latécoère</t>
  </si>
  <si>
    <t>Schweizerische Bundesbahnen AG</t>
  </si>
  <si>
    <t>Customer Help Naming Conv.</t>
  </si>
  <si>
    <t>Final FormulasNameManagerID</t>
  </si>
  <si>
    <t>Faiveley Transport</t>
  </si>
  <si>
    <t>WIKA Alexander Wiegand</t>
  </si>
  <si>
    <t>Airbus Defence and Space</t>
  </si>
  <si>
    <t>Safran Electrical and Power</t>
  </si>
  <si>
    <t>Customer Help Naming Conv. 2</t>
  </si>
  <si>
    <t>New Connectivity - PRD &amp; QAS (TEST)</t>
  </si>
  <si>
    <t>Connectivity Change/Update - PRD</t>
  </si>
  <si>
    <t>Connectivity Change/Update - QAS (TEST)</t>
  </si>
  <si>
    <t>Connectivity Change/Update - PRD &amp; QAS (TEST)</t>
  </si>
  <si>
    <t>Existing Connectivity - PRD</t>
  </si>
  <si>
    <t>Existing Connectivity - QAS (TEST)</t>
  </si>
  <si>
    <t>Existing Connectivity - PRD &amp; QAS (TEST)</t>
  </si>
  <si>
    <t>New Connectivity - PRD &amp; PrePRD</t>
  </si>
  <si>
    <t>Connectivity Change/Update - PrePRD</t>
  </si>
  <si>
    <t>Connectivity Change/Update - PRD &amp; PrePRD</t>
  </si>
  <si>
    <t>Existing Connectivity - PrePRD</t>
  </si>
  <si>
    <t>Existing Connectivity - PRD &amp; PrePRD</t>
  </si>
  <si>
    <t>QDX Complaint / 8D-Report (Problem Solver)</t>
  </si>
  <si>
    <t>Ratier Figeac</t>
  </si>
  <si>
    <t>Flugzeug Union Süd GmbH</t>
  </si>
  <si>
    <t>Thyssenkrupp AG</t>
  </si>
  <si>
    <t>Thales SA</t>
  </si>
  <si>
    <t>Hitachi Rail GTS Deutschland GmbH</t>
  </si>
  <si>
    <t>1.0 h</t>
  </si>
  <si>
    <t>180,00 EUR</t>
  </si>
  <si>
    <t>https://enable.supplyon.com/en/product/58</t>
  </si>
  <si>
    <t>Day</t>
  </si>
  <si>
    <t>EDI Integration - Day</t>
  </si>
  <si>
    <t>8.0 h</t>
  </si>
  <si>
    <t>1.440,00 EUR</t>
  </si>
  <si>
    <t>https://enable.supplyon.com/en/product/59</t>
  </si>
  <si>
    <t>Hour</t>
  </si>
  <si>
    <t>EDI Integration Test Support - Hour</t>
  </si>
  <si>
    <t>54.0 h</t>
  </si>
  <si>
    <t>7.650,00 EUR</t>
  </si>
  <si>
    <t>QDX Complaint XML / 8D-Report XML</t>
  </si>
  <si>
    <t>Problem Solver Backend Integration</t>
  </si>
  <si>
    <t>6.0 h</t>
  </si>
  <si>
    <t>900,00 EUR</t>
  </si>
  <si>
    <t>EDIFACT DELFOR D98.B</t>
  </si>
  <si>
    <t>Boost Aero XML</t>
  </si>
  <si>
    <t>AirSupply CSV</t>
  </si>
  <si>
    <t>EDIFACT INVOIC D07.A &amp; D99.B</t>
  </si>
  <si>
    <t>EDIFACT INVRPT D99.B</t>
  </si>
  <si>
    <t>1.300,00 EUR</t>
  </si>
  <si>
    <t>EDIFACT DELFORP D97.A</t>
  </si>
  <si>
    <t>EDIFACT DELFOR D10.A</t>
  </si>
  <si>
    <t>2.5 h</t>
  </si>
  <si>
    <t>300,00 EUR</t>
  </si>
  <si>
    <t>eMail (automated setup by SupplyOn)</t>
  </si>
  <si>
    <t>Status Notification | Back control message</t>
  </si>
  <si>
    <t>11.5 h</t>
  </si>
  <si>
    <t>1.610,00 EUR</t>
  </si>
  <si>
    <t>9.0 h</t>
  </si>
  <si>
    <t>1.260,00 EUR</t>
  </si>
  <si>
    <t>16.0 h</t>
  </si>
  <si>
    <t>2.000,00 EUR</t>
  </si>
  <si>
    <t>EDIFACT INVOIC D07.A &amp; UBL XML</t>
  </si>
  <si>
    <t>UBL XML</t>
  </si>
  <si>
    <t>EDIFACT INVOIC D07.A</t>
  </si>
  <si>
    <t>EDIFACT RECADV D10.A</t>
  </si>
  <si>
    <t>EDIFACT DESADV D07.A</t>
  </si>
  <si>
    <t>EDIFACT ORDRSP D99.B</t>
  </si>
  <si>
    <t>1.000,00 EUR</t>
  </si>
  <si>
    <t>EDIFACT ORDERS D99.B</t>
  </si>
  <si>
    <t>Purchase Order | Order Change</t>
  </si>
  <si>
    <t>Trench Hours</t>
  </si>
  <si>
    <t>Trench Costs</t>
  </si>
  <si>
    <t>Flender Hours</t>
  </si>
  <si>
    <t>Flender Costs</t>
  </si>
  <si>
    <t>Siemens Energy Hours</t>
  </si>
  <si>
    <t>Siemens Energy Costs</t>
  </si>
  <si>
    <t>Schneider Electric Hours</t>
  </si>
  <si>
    <t>Schneider Electric Costs</t>
  </si>
  <si>
    <t>Standard Hours</t>
  </si>
  <si>
    <t>Standard Costs</t>
  </si>
  <si>
    <t>Product ID</t>
  </si>
  <si>
    <t>Product Type (EDI Interface)</t>
  </si>
  <si>
    <t>#</t>
  </si>
  <si>
    <t>Siemens Costs</t>
  </si>
  <si>
    <t>Siemens Hours</t>
  </si>
  <si>
    <t>Calculation Recurring, Annual Fees</t>
  </si>
  <si>
    <t>Service Supply Chain Collaboration</t>
  </si>
  <si>
    <t>Service AIRS/AAIRS</t>
  </si>
  <si>
    <t>Service Problem Solver</t>
  </si>
  <si>
    <t>Service EDI-Surcharge</t>
  </si>
  <si>
    <t>Service connect fee by Customer: 45,00€/month, charged on an annual basis (WebEDI &amp; EDI)</t>
  </si>
  <si>
    <t>Service connect fee by Customer: 40,00€/month, charged on an annual basis (AirSupply / M2M)</t>
  </si>
  <si>
    <t>Service connect fee for 1st Customer; each additional customer is charged w/ 2.000,00€/year</t>
  </si>
  <si>
    <r>
      <t xml:space="preserve">Additional service connect fee for EDI usage: 45,00 /month, charged on an annual basis
</t>
    </r>
    <r>
      <rPr>
        <i/>
        <sz val="10"/>
        <color rgb="FFFF7C80"/>
        <rFont val="Arial"/>
        <family val="2"/>
      </rPr>
      <t>Note: All AERO Customers and part of the SCC Customers take over the EDI-surcharge fees on behalf of their suppliers!</t>
    </r>
  </si>
  <si>
    <r>
      <t>Store Order Price:</t>
    </r>
    <r>
      <rPr>
        <b/>
        <i/>
        <sz val="9"/>
        <color theme="1" tint="0.499984740745262"/>
        <rFont val="Arial"/>
        <family val="2"/>
      </rPr>
      <t xml:space="preserve"> One-time</t>
    </r>
    <r>
      <rPr>
        <i/>
        <sz val="9"/>
        <color theme="1" tint="0.499984740745262"/>
        <rFont val="Arial"/>
        <family val="2"/>
      </rPr>
      <t xml:space="preserve"> cost charged to the Supplier</t>
    </r>
  </si>
  <si>
    <r>
      <t xml:space="preserve">Store Order Price: </t>
    </r>
    <r>
      <rPr>
        <b/>
        <i/>
        <sz val="9"/>
        <color theme="1" tint="0.499984740745262"/>
        <rFont val="Arial"/>
        <family val="2"/>
      </rPr>
      <t>One-time</t>
    </r>
    <r>
      <rPr>
        <i/>
        <sz val="9"/>
        <color theme="1" tint="0.499984740745262"/>
        <rFont val="Arial"/>
        <family val="2"/>
      </rPr>
      <t xml:space="preserve"> cost charged to the Supplier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</si>
</sst>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"/>
    <numFmt numFmtId="165" formatCode="_-* #,##0.00\ [$€-407]_-;\-* #,##0.00\ [$€-407]_-;_-* &quot;-&quot;??\ [$€-407]_-;_-@_-"/>
  </numFmts>
  <fonts count="24" x14ac:knownFonts="1">
    <font>
      <sz val="11"/>
      <color theme="1"/>
      <name val="Aptos Narrow"/>
      <family val="2"/>
      <scheme val="minor"/>
    </font>
    <font>
      <sz val="10"/>
      <color theme="1" tint="0.34998626667073579"/>
      <name val="Arial"/>
      <family val="2"/>
    </font>
    <font>
      <sz val="10"/>
      <color theme="1" tint="0.499984740745262"/>
      <name val="Arial"/>
      <family val="2"/>
    </font>
    <font>
      <sz val="8"/>
      <name val="Aptos Narrow"/>
      <family val="2"/>
      <scheme val="minor"/>
    </font>
    <font>
      <b/>
      <sz val="10"/>
      <color theme="1" tint="0.34998626667073579"/>
      <name val="Arial"/>
      <family val="2"/>
    </font>
    <font>
      <b/>
      <sz val="10"/>
      <color rgb="FF0070C0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 tint="0.499984740745262"/>
      <name val="Arial"/>
      <family val="2"/>
    </font>
    <font>
      <i/>
      <sz val="10"/>
      <color rgb="FF0070C0"/>
      <name val="Arial"/>
      <family val="2"/>
    </font>
    <font>
      <sz val="11"/>
      <color theme="1" tint="0.499984740745262"/>
      <name val="Aptos Narrow"/>
      <family val="2"/>
      <scheme val="minor"/>
    </font>
    <font>
      <b/>
      <sz val="11"/>
      <color theme="1" tint="0.499984740745262"/>
      <name val="Arial"/>
      <family val="2"/>
    </font>
    <font>
      <i/>
      <sz val="9"/>
      <color theme="1" tint="0.499984740745262"/>
      <name val="Arial"/>
      <family val="2"/>
    </font>
    <font>
      <i/>
      <sz val="8"/>
      <color theme="1" tint="0.499984740745262"/>
      <name val="Arial"/>
      <family val="2"/>
    </font>
    <font>
      <sz val="10"/>
      <color theme="1" tint="0.499984740745262"/>
      <name val="Aptos Narrow"/>
      <family val="2"/>
      <scheme val="minor"/>
    </font>
    <font>
      <b/>
      <i/>
      <sz val="9"/>
      <color rgb="FFFF7C80"/>
      <name val="Arial"/>
      <family val="2"/>
    </font>
    <font>
      <i/>
      <sz val="9"/>
      <color rgb="FFFF7C80"/>
      <name val="Arial"/>
      <family val="2"/>
    </font>
    <font>
      <i/>
      <sz val="8"/>
      <color rgb="FFFF7C80"/>
      <name val="Arial"/>
      <family val="2"/>
    </font>
    <font>
      <sz val="7"/>
      <color theme="1" tint="0.499984740745262"/>
      <name val="Arial"/>
      <family val="2"/>
    </font>
    <font>
      <b/>
      <sz val="7"/>
      <color theme="1" tint="0.499984740745262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 tint="0.499984740745262"/>
      <name val="Aptos Narrow"/>
      <family val="2"/>
      <scheme val="minor"/>
    </font>
    <font>
      <b/>
      <sz val="11"/>
      <color theme="1" tint="0.499984740745262"/>
      <name val="Aptos Narrow"/>
      <family val="2"/>
      <scheme val="minor"/>
    </font>
    <font>
      <i/>
      <sz val="10"/>
      <color rgb="FFFF7C80"/>
      <name val="Arial"/>
      <family val="2"/>
    </font>
    <font>
      <b/>
      <i/>
      <sz val="9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8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3" borderId="0" xfId="0" applyNumberFormat="1" applyFont="1" applyFill="1" applyAlignment="1">
      <alignment horizontal="left"/>
    </xf>
    <xf numFmtId="0" fontId="2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9" fillId="0" borderId="0" xfId="0" applyFont="1"/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10" fillId="3" borderId="1" xfId="0" applyFont="1" applyFill="1" applyBorder="1" applyAlignment="1">
      <alignment horizontal="left" vertical="center"/>
    </xf>
    <xf numFmtId="0" fontId="13" fillId="0" borderId="0" xfId="0" applyFont="1"/>
    <xf numFmtId="0" fontId="14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/>
    </xf>
    <xf numFmtId="0" fontId="16" fillId="0" borderId="0" xfId="0" applyFont="1"/>
    <xf numFmtId="0" fontId="9" fillId="0" borderId="0" xfId="0" applyFont="1" applyAlignment="1">
      <alignment horizontal="left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 indent="1"/>
    </xf>
    <xf numFmtId="0" fontId="20" fillId="0" borderId="0" xfId="2" applyFont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 applyProtection="1">
      <alignment vertical="center"/>
      <protection locked="0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 applyProtection="1">
      <alignment vertical="center"/>
      <protection locked="0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5" fontId="2" fillId="0" borderId="5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165" fontId="2" fillId="0" borderId="7" xfId="1" applyNumberFormat="1" applyFont="1" applyBorder="1" applyAlignment="1" applyProtection="1">
      <alignment horizontal="center" vertical="center"/>
    </xf>
    <xf numFmtId="165" fontId="7" fillId="0" borderId="5" xfId="1" applyNumberFormat="1" applyFont="1" applyBorder="1" applyAlignment="1" applyProtection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2">
    <dxf>
      <font>
        <color auto="1"/>
      </font>
      <fill>
        <patternFill>
          <bgColor rgb="FF33CCCC"/>
        </patternFill>
      </fill>
    </dxf>
    <dxf>
      <font>
        <color theme="0"/>
      </font>
      <fill>
        <patternFill>
          <bgColor rgb="FF006699"/>
        </patternFill>
      </fill>
    </dxf>
  </dxfs>
  <tableStyles count="0" defaultTableStyle="TableStyleMedium2" defaultPivotStyle="PivotStyleLight16"/>
  <colors>
    <mruColors>
      <color rgb="FFFF7C80"/>
      <color rgb="FF33CCCC"/>
      <color rgb="FF777777"/>
      <color rgb="FF006699"/>
      <color rgb="FF63CAF3"/>
      <color rgb="FF17B0ED"/>
      <color rgb="FF0066CC"/>
      <color rgb="FF3366CC"/>
      <color rgb="FF00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able.supplyon.com/en/product/45" TargetMode="External"/><Relationship Id="rId13" Type="http://schemas.openxmlformats.org/officeDocument/2006/relationships/hyperlink" Target="https://enable.supplyon.com/en/product/48" TargetMode="External"/><Relationship Id="rId18" Type="http://schemas.openxmlformats.org/officeDocument/2006/relationships/hyperlink" Target="https://enable.supplyon.com/en/product/59" TargetMode="External"/><Relationship Id="rId3" Type="http://schemas.openxmlformats.org/officeDocument/2006/relationships/hyperlink" Target="https://enable.supplyon.com/en/product/41" TargetMode="External"/><Relationship Id="rId7" Type="http://schemas.openxmlformats.org/officeDocument/2006/relationships/hyperlink" Target="https://enable.supplyon.com/en/product/44" TargetMode="External"/><Relationship Id="rId12" Type="http://schemas.openxmlformats.org/officeDocument/2006/relationships/hyperlink" Target="https://enable.supplyon.com/en/product/144" TargetMode="External"/><Relationship Id="rId17" Type="http://schemas.openxmlformats.org/officeDocument/2006/relationships/hyperlink" Target="https://enable.supplyon.com/en/product/58" TargetMode="External"/><Relationship Id="rId2" Type="http://schemas.openxmlformats.org/officeDocument/2006/relationships/hyperlink" Target="https://enable.supplyon.com/en/product/40" TargetMode="External"/><Relationship Id="rId16" Type="http://schemas.openxmlformats.org/officeDocument/2006/relationships/hyperlink" Target="https://enable.supplyon.com/en/product/5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nable.supplyon.com/en/product/7" TargetMode="External"/><Relationship Id="rId6" Type="http://schemas.openxmlformats.org/officeDocument/2006/relationships/hyperlink" Target="https://enable.supplyon.com/en/product/43" TargetMode="External"/><Relationship Id="rId11" Type="http://schemas.openxmlformats.org/officeDocument/2006/relationships/hyperlink" Target="https://enable.supplyon.com/en/product/57" TargetMode="External"/><Relationship Id="rId5" Type="http://schemas.openxmlformats.org/officeDocument/2006/relationships/hyperlink" Target="https://enable.supplyon.com/en/product/42" TargetMode="External"/><Relationship Id="rId15" Type="http://schemas.openxmlformats.org/officeDocument/2006/relationships/hyperlink" Target="https://enable.supplyon.com/en/product/50" TargetMode="External"/><Relationship Id="rId10" Type="http://schemas.openxmlformats.org/officeDocument/2006/relationships/hyperlink" Target="https://enable.supplyon.com/en/product/47" TargetMode="External"/><Relationship Id="rId19" Type="http://schemas.openxmlformats.org/officeDocument/2006/relationships/hyperlink" Target="https://enable.supplyon.com/en/product/80" TargetMode="External"/><Relationship Id="rId4" Type="http://schemas.openxmlformats.org/officeDocument/2006/relationships/hyperlink" Target="https://enable.supplyon.com/en/product/53" TargetMode="External"/><Relationship Id="rId9" Type="http://schemas.openxmlformats.org/officeDocument/2006/relationships/hyperlink" Target="https://enable.supplyon.com/en/product/46" TargetMode="External"/><Relationship Id="rId14" Type="http://schemas.openxmlformats.org/officeDocument/2006/relationships/hyperlink" Target="https://enable.supplyon.com/en/product/4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49825-2B89-4AB8-B8DB-B6BFB7BED746}">
  <sheetPr>
    <tabColor rgb="FFFFFF99"/>
  </sheetPr>
  <dimension ref="A1:S23"/>
  <sheetViews>
    <sheetView workbookViewId="0">
      <pane xSplit="2" ySplit="1" topLeftCell="C12" activePane="bottomRight" state="frozenSplit"/>
      <selection pane="topRight" activeCell="F1" sqref="F1"/>
      <selection pane="bottomLeft" activeCell="A17" sqref="A17"/>
      <selection pane="bottomRight" activeCell="A12" sqref="A12"/>
    </sheetView>
  </sheetViews>
  <sheetFormatPr defaultRowHeight="14.5" x14ac:dyDescent="0.35"/>
  <cols>
    <col min="1" max="1" width="8.7265625" style="25"/>
    <col min="2" max="2" width="45.36328125" style="25" bestFit="1" customWidth="1"/>
    <col min="3" max="3" width="19.54296875" style="25" bestFit="1" customWidth="1"/>
    <col min="4" max="4" width="15.6328125" style="25" customWidth="1"/>
    <col min="5" max="5" width="37.81640625" style="25" bestFit="1" customWidth="1"/>
    <col min="6" max="6" width="33.90625" style="25" customWidth="1"/>
    <col min="7" max="7" width="37.90625" style="25" bestFit="1" customWidth="1"/>
    <col min="8" max="8" width="13.26953125" style="25" bestFit="1" customWidth="1"/>
    <col min="9" max="9" width="13.26953125" style="25" customWidth="1"/>
    <col min="10" max="11" width="20.7265625" style="25" bestFit="1" customWidth="1"/>
    <col min="12" max="12" width="15.6328125" style="25" bestFit="1" customWidth="1"/>
    <col min="13" max="13" width="15.6328125" style="25" customWidth="1"/>
    <col min="14" max="14" width="18.7265625" style="25" bestFit="1" customWidth="1"/>
    <col min="15" max="15" width="18.7265625" style="25" customWidth="1"/>
    <col min="16" max="16" width="12" style="25" bestFit="1" customWidth="1"/>
    <col min="17" max="17" width="12" style="25" customWidth="1"/>
    <col min="18" max="18" width="11.6328125" style="25" bestFit="1" customWidth="1"/>
    <col min="19" max="19" width="11.54296875" style="25" bestFit="1" customWidth="1"/>
    <col min="20" max="16384" width="8.7265625" style="25"/>
  </cols>
  <sheetData>
    <row r="1" spans="1:19" s="30" customFormat="1" x14ac:dyDescent="0.35">
      <c r="A1" s="30" t="s">
        <v>233</v>
      </c>
      <c r="B1" s="30" t="s">
        <v>232</v>
      </c>
      <c r="C1" s="40" t="s">
        <v>115</v>
      </c>
      <c r="D1" s="40"/>
      <c r="E1" s="31" t="s">
        <v>10</v>
      </c>
      <c r="F1" s="31" t="s">
        <v>117</v>
      </c>
      <c r="G1" s="30" t="s">
        <v>231</v>
      </c>
      <c r="H1" s="30" t="s">
        <v>230</v>
      </c>
      <c r="I1" s="30" t="s">
        <v>229</v>
      </c>
      <c r="J1" s="30" t="s">
        <v>228</v>
      </c>
      <c r="K1" s="30" t="s">
        <v>227</v>
      </c>
      <c r="L1" s="30" t="s">
        <v>234</v>
      </c>
      <c r="M1" s="30" t="s">
        <v>235</v>
      </c>
      <c r="N1" s="30" t="s">
        <v>226</v>
      </c>
      <c r="O1" s="30" t="s">
        <v>225</v>
      </c>
      <c r="P1" s="30" t="s">
        <v>224</v>
      </c>
      <c r="Q1" s="30" t="s">
        <v>223</v>
      </c>
      <c r="R1" s="30" t="s">
        <v>222</v>
      </c>
      <c r="S1" s="30" t="s">
        <v>221</v>
      </c>
    </row>
    <row r="2" spans="1:19" x14ac:dyDescent="0.35">
      <c r="A2" s="25">
        <v>1</v>
      </c>
      <c r="B2" s="29" t="s">
        <v>220</v>
      </c>
      <c r="C2" s="25" t="s">
        <v>196</v>
      </c>
      <c r="D2" s="25" t="s">
        <v>195</v>
      </c>
      <c r="E2" s="25" t="s">
        <v>219</v>
      </c>
      <c r="G2" s="25" t="s">
        <v>12</v>
      </c>
      <c r="H2" s="25" t="s">
        <v>193</v>
      </c>
      <c r="I2" s="25" t="s">
        <v>192</v>
      </c>
      <c r="J2" s="25" t="s">
        <v>209</v>
      </c>
      <c r="K2" s="25" t="s">
        <v>208</v>
      </c>
      <c r="L2" s="25" t="s">
        <v>218</v>
      </c>
      <c r="M2" s="25" t="s">
        <v>183</v>
      </c>
      <c r="N2" s="25" t="s">
        <v>218</v>
      </c>
      <c r="O2" s="25" t="s">
        <v>183</v>
      </c>
      <c r="P2" s="25" t="s">
        <v>218</v>
      </c>
      <c r="Q2" s="25" t="s">
        <v>183</v>
      </c>
      <c r="R2" s="25" t="s">
        <v>218</v>
      </c>
      <c r="S2" s="25" t="s">
        <v>183</v>
      </c>
    </row>
    <row r="3" spans="1:19" x14ac:dyDescent="0.35">
      <c r="A3" s="25">
        <v>2</v>
      </c>
      <c r="B3" s="29" t="s">
        <v>13</v>
      </c>
      <c r="C3" s="25" t="s">
        <v>196</v>
      </c>
      <c r="D3" s="25" t="s">
        <v>195</v>
      </c>
      <c r="E3" s="25" t="s">
        <v>217</v>
      </c>
      <c r="G3" s="25" t="s">
        <v>14</v>
      </c>
      <c r="H3" s="25" t="s">
        <v>199</v>
      </c>
      <c r="I3" s="25" t="s">
        <v>183</v>
      </c>
      <c r="J3" s="25" t="s">
        <v>207</v>
      </c>
      <c r="K3" s="25" t="s">
        <v>206</v>
      </c>
      <c r="L3" s="25" t="s">
        <v>211</v>
      </c>
      <c r="M3" s="25" t="s">
        <v>210</v>
      </c>
      <c r="N3" s="25" t="s">
        <v>211</v>
      </c>
      <c r="O3" s="25" t="s">
        <v>210</v>
      </c>
      <c r="P3" s="25" t="s">
        <v>211</v>
      </c>
      <c r="Q3" s="25" t="s">
        <v>210</v>
      </c>
      <c r="R3" s="25" t="s">
        <v>211</v>
      </c>
      <c r="S3" s="25" t="s">
        <v>210</v>
      </c>
    </row>
    <row r="4" spans="1:19" x14ac:dyDescent="0.35">
      <c r="A4" s="25">
        <v>3</v>
      </c>
      <c r="B4" s="29" t="s">
        <v>15</v>
      </c>
      <c r="C4" s="25" t="s">
        <v>196</v>
      </c>
      <c r="D4" s="25" t="s">
        <v>195</v>
      </c>
      <c r="E4" s="25" t="s">
        <v>201</v>
      </c>
      <c r="G4" s="25" t="s">
        <v>16</v>
      </c>
      <c r="H4" s="25" t="s">
        <v>193</v>
      </c>
      <c r="I4" s="25" t="s">
        <v>192</v>
      </c>
      <c r="J4" s="25" t="s">
        <v>209</v>
      </c>
      <c r="K4" s="25" t="s">
        <v>208</v>
      </c>
      <c r="L4" s="25" t="s">
        <v>218</v>
      </c>
      <c r="M4" s="25" t="s">
        <v>183</v>
      </c>
      <c r="N4" s="25" t="s">
        <v>218</v>
      </c>
      <c r="O4" s="25" t="s">
        <v>183</v>
      </c>
      <c r="P4" s="25" t="s">
        <v>218</v>
      </c>
      <c r="Q4" s="25" t="s">
        <v>183</v>
      </c>
      <c r="R4" s="25" t="s">
        <v>218</v>
      </c>
      <c r="S4" s="25" t="s">
        <v>183</v>
      </c>
    </row>
    <row r="5" spans="1:19" x14ac:dyDescent="0.35">
      <c r="A5" s="25">
        <v>4</v>
      </c>
      <c r="B5" s="29" t="s">
        <v>37</v>
      </c>
      <c r="C5" s="25" t="s">
        <v>196</v>
      </c>
      <c r="D5" s="25" t="s">
        <v>195</v>
      </c>
      <c r="E5" s="25" t="s">
        <v>217</v>
      </c>
      <c r="G5" s="25" t="s">
        <v>38</v>
      </c>
      <c r="H5" s="25" t="s">
        <v>199</v>
      </c>
      <c r="I5" s="25" t="s">
        <v>183</v>
      </c>
    </row>
    <row r="6" spans="1:19" x14ac:dyDescent="0.35">
      <c r="A6" s="25">
        <v>5</v>
      </c>
      <c r="B6" s="29" t="s">
        <v>17</v>
      </c>
      <c r="C6" s="25" t="s">
        <v>196</v>
      </c>
      <c r="D6" s="25" t="s">
        <v>195</v>
      </c>
      <c r="E6" s="25" t="s">
        <v>216</v>
      </c>
      <c r="G6" s="25" t="s">
        <v>18</v>
      </c>
      <c r="H6" s="25" t="s">
        <v>199</v>
      </c>
      <c r="I6" s="25" t="s">
        <v>183</v>
      </c>
      <c r="J6" s="25" t="s">
        <v>207</v>
      </c>
      <c r="K6" s="25" t="s">
        <v>206</v>
      </c>
      <c r="L6" s="25" t="s">
        <v>211</v>
      </c>
      <c r="M6" s="25" t="s">
        <v>210</v>
      </c>
      <c r="N6" s="25" t="s">
        <v>211</v>
      </c>
      <c r="O6" s="25" t="s">
        <v>210</v>
      </c>
      <c r="R6" s="25" t="s">
        <v>211</v>
      </c>
      <c r="S6" s="25" t="s">
        <v>210</v>
      </c>
    </row>
    <row r="7" spans="1:19" x14ac:dyDescent="0.35">
      <c r="A7" s="25">
        <v>6</v>
      </c>
      <c r="B7" s="29" t="s">
        <v>26</v>
      </c>
      <c r="C7" s="25" t="s">
        <v>196</v>
      </c>
      <c r="D7" s="25" t="s">
        <v>195</v>
      </c>
      <c r="E7" s="25" t="s">
        <v>216</v>
      </c>
      <c r="G7" s="25" t="s">
        <v>27</v>
      </c>
      <c r="H7" s="25" t="s">
        <v>199</v>
      </c>
      <c r="I7" s="25" t="s">
        <v>183</v>
      </c>
    </row>
    <row r="8" spans="1:19" x14ac:dyDescent="0.35">
      <c r="A8" s="25">
        <v>7</v>
      </c>
      <c r="B8" s="29" t="s">
        <v>29</v>
      </c>
      <c r="C8" s="25" t="s">
        <v>196</v>
      </c>
      <c r="D8" s="25" t="s">
        <v>195</v>
      </c>
      <c r="E8" s="25" t="s">
        <v>215</v>
      </c>
      <c r="G8" s="25" t="s">
        <v>30</v>
      </c>
      <c r="H8" s="25" t="s">
        <v>193</v>
      </c>
      <c r="I8" s="25" t="s">
        <v>192</v>
      </c>
      <c r="J8" s="25" t="s">
        <v>209</v>
      </c>
      <c r="K8" s="25" t="s">
        <v>208</v>
      </c>
    </row>
    <row r="9" spans="1:19" x14ac:dyDescent="0.35">
      <c r="A9" s="25">
        <v>8</v>
      </c>
      <c r="B9" s="29" t="s">
        <v>23</v>
      </c>
      <c r="C9" s="25" t="s">
        <v>214</v>
      </c>
      <c r="D9" s="25" t="s">
        <v>213</v>
      </c>
      <c r="E9" s="25" t="s">
        <v>212</v>
      </c>
      <c r="G9" s="25" t="s">
        <v>24</v>
      </c>
      <c r="H9" s="25" t="s">
        <v>199</v>
      </c>
      <c r="I9" s="25" t="s">
        <v>183</v>
      </c>
      <c r="J9" s="25" t="s">
        <v>207</v>
      </c>
      <c r="K9" s="25" t="s">
        <v>206</v>
      </c>
      <c r="L9" s="25" t="s">
        <v>211</v>
      </c>
      <c r="M9" s="25" t="s">
        <v>210</v>
      </c>
      <c r="N9" s="25" t="s">
        <v>211</v>
      </c>
      <c r="O9" s="25" t="s">
        <v>210</v>
      </c>
      <c r="P9" s="25" t="s">
        <v>211</v>
      </c>
      <c r="Q9" s="25" t="s">
        <v>210</v>
      </c>
      <c r="R9" s="25" t="s">
        <v>211</v>
      </c>
      <c r="S9" s="25" t="s">
        <v>210</v>
      </c>
    </row>
    <row r="10" spans="1:19" x14ac:dyDescent="0.35">
      <c r="A10" s="25">
        <v>9</v>
      </c>
      <c r="B10" s="29" t="s">
        <v>34</v>
      </c>
      <c r="C10" s="25" t="s">
        <v>196</v>
      </c>
      <c r="D10" s="25" t="s">
        <v>195</v>
      </c>
      <c r="E10" s="25" t="s">
        <v>198</v>
      </c>
      <c r="G10" s="25" t="s">
        <v>35</v>
      </c>
      <c r="H10" s="25" t="s">
        <v>193</v>
      </c>
      <c r="I10" s="25" t="s">
        <v>192</v>
      </c>
      <c r="J10" s="25" t="s">
        <v>209</v>
      </c>
      <c r="K10" s="25" t="s">
        <v>208</v>
      </c>
    </row>
    <row r="11" spans="1:19" x14ac:dyDescent="0.35">
      <c r="A11" s="25">
        <v>10</v>
      </c>
      <c r="B11" s="29" t="s">
        <v>46</v>
      </c>
      <c r="E11" s="25" t="s">
        <v>198</v>
      </c>
      <c r="G11" s="25" t="s">
        <v>47</v>
      </c>
      <c r="H11" s="25" t="s">
        <v>199</v>
      </c>
      <c r="I11" s="25" t="s">
        <v>183</v>
      </c>
      <c r="J11" s="25" t="s">
        <v>207</v>
      </c>
      <c r="K11" s="25" t="s">
        <v>206</v>
      </c>
    </row>
    <row r="12" spans="1:19" x14ac:dyDescent="0.35">
      <c r="A12" s="25">
        <v>11</v>
      </c>
      <c r="B12" s="29" t="s">
        <v>205</v>
      </c>
      <c r="C12" s="25" t="s">
        <v>196</v>
      </c>
      <c r="D12" s="25" t="s">
        <v>195</v>
      </c>
      <c r="E12" s="25" t="s">
        <v>204</v>
      </c>
      <c r="G12" s="25" t="s">
        <v>44</v>
      </c>
      <c r="H12" s="25" t="s">
        <v>203</v>
      </c>
      <c r="I12" s="25" t="s">
        <v>202</v>
      </c>
      <c r="L12" s="25" t="s">
        <v>203</v>
      </c>
      <c r="M12" s="25" t="s">
        <v>202</v>
      </c>
    </row>
    <row r="13" spans="1:19" x14ac:dyDescent="0.35">
      <c r="A13" s="25">
        <v>12</v>
      </c>
      <c r="B13" s="29" t="s">
        <v>41</v>
      </c>
      <c r="C13" s="25" t="s">
        <v>196</v>
      </c>
      <c r="D13" s="25" t="s">
        <v>195</v>
      </c>
      <c r="E13" s="25" t="s">
        <v>201</v>
      </c>
      <c r="G13" s="25" t="s">
        <v>42</v>
      </c>
      <c r="H13" s="25" t="s">
        <v>193</v>
      </c>
      <c r="I13" s="25" t="s">
        <v>192</v>
      </c>
    </row>
    <row r="14" spans="1:19" x14ac:dyDescent="0.35">
      <c r="A14" s="25">
        <v>13</v>
      </c>
      <c r="B14" s="29" t="s">
        <v>56</v>
      </c>
      <c r="C14" s="25" t="s">
        <v>196</v>
      </c>
      <c r="D14" s="25" t="s">
        <v>195</v>
      </c>
      <c r="E14" s="25" t="s">
        <v>200</v>
      </c>
      <c r="G14" s="25" t="s">
        <v>57</v>
      </c>
      <c r="H14" s="25" t="s">
        <v>199</v>
      </c>
      <c r="I14" s="25" t="s">
        <v>183</v>
      </c>
    </row>
    <row r="15" spans="1:19" x14ac:dyDescent="0.35">
      <c r="A15" s="25">
        <v>14</v>
      </c>
      <c r="B15" s="29" t="s">
        <v>58</v>
      </c>
      <c r="C15" s="25" t="s">
        <v>196</v>
      </c>
      <c r="D15" s="25" t="s">
        <v>195</v>
      </c>
      <c r="E15" s="25" t="s">
        <v>198</v>
      </c>
      <c r="G15" s="25" t="s">
        <v>59</v>
      </c>
      <c r="H15" s="25" t="s">
        <v>193</v>
      </c>
      <c r="I15" s="25" t="s">
        <v>192</v>
      </c>
    </row>
    <row r="16" spans="1:19" x14ac:dyDescent="0.35">
      <c r="A16" s="25">
        <v>15</v>
      </c>
      <c r="B16" s="29" t="s">
        <v>39</v>
      </c>
      <c r="C16" s="25" t="s">
        <v>196</v>
      </c>
      <c r="D16" s="25" t="s">
        <v>195</v>
      </c>
      <c r="E16" s="25" t="s">
        <v>197</v>
      </c>
      <c r="G16" s="25" t="s">
        <v>40</v>
      </c>
      <c r="H16" s="25" t="s">
        <v>193</v>
      </c>
      <c r="I16" s="25" t="s">
        <v>192</v>
      </c>
    </row>
    <row r="17" spans="1:9" x14ac:dyDescent="0.35">
      <c r="A17" s="25">
        <v>16</v>
      </c>
      <c r="B17" s="29" t="s">
        <v>54</v>
      </c>
      <c r="C17" s="25" t="s">
        <v>196</v>
      </c>
      <c r="D17" s="25" t="s">
        <v>195</v>
      </c>
      <c r="E17" s="25" t="s">
        <v>194</v>
      </c>
      <c r="G17" s="25" t="s">
        <v>55</v>
      </c>
      <c r="H17" s="25" t="s">
        <v>193</v>
      </c>
      <c r="I17" s="25" t="s">
        <v>192</v>
      </c>
    </row>
    <row r="18" spans="1:9" x14ac:dyDescent="0.35">
      <c r="A18" s="25">
        <v>17</v>
      </c>
      <c r="B18" s="29" t="s">
        <v>191</v>
      </c>
      <c r="E18" s="9"/>
      <c r="F18" s="9" t="s">
        <v>190</v>
      </c>
      <c r="G18" s="25" t="s">
        <v>20</v>
      </c>
      <c r="H18" s="25" t="s">
        <v>189</v>
      </c>
      <c r="I18" s="25" t="s">
        <v>188</v>
      </c>
    </row>
    <row r="19" spans="1:9" x14ac:dyDescent="0.35">
      <c r="A19" s="25">
        <v>18</v>
      </c>
      <c r="B19" s="29" t="s">
        <v>187</v>
      </c>
      <c r="C19" s="25" t="s">
        <v>186</v>
      </c>
      <c r="D19" s="29"/>
      <c r="E19" s="25" t="s">
        <v>186</v>
      </c>
      <c r="G19" s="25" t="s">
        <v>185</v>
      </c>
      <c r="H19" s="25" t="s">
        <v>184</v>
      </c>
      <c r="I19" s="25" t="s">
        <v>183</v>
      </c>
    </row>
    <row r="20" spans="1:9" x14ac:dyDescent="0.35">
      <c r="A20" s="25">
        <v>19</v>
      </c>
      <c r="B20" s="29" t="s">
        <v>182</v>
      </c>
      <c r="C20" s="25" t="s">
        <v>181</v>
      </c>
      <c r="D20" s="29"/>
      <c r="E20" s="25" t="s">
        <v>181</v>
      </c>
      <c r="G20" s="25" t="s">
        <v>180</v>
      </c>
      <c r="H20" s="25" t="s">
        <v>179</v>
      </c>
      <c r="I20" s="25" t="s">
        <v>178</v>
      </c>
    </row>
    <row r="21" spans="1:9" x14ac:dyDescent="0.35">
      <c r="B21" s="28"/>
      <c r="C21" s="28"/>
      <c r="D21" s="28"/>
      <c r="E21" s="28"/>
      <c r="F21" s="28"/>
    </row>
    <row r="22" spans="1:9" x14ac:dyDescent="0.35">
      <c r="B22" s="27"/>
      <c r="C22" s="27"/>
      <c r="D22" s="27"/>
      <c r="E22" s="27"/>
      <c r="F22" s="27"/>
    </row>
    <row r="23" spans="1:9" x14ac:dyDescent="0.35">
      <c r="B23" s="26"/>
      <c r="C23" s="26"/>
      <c r="D23" s="26"/>
      <c r="E23" s="26"/>
      <c r="F23" s="26"/>
    </row>
  </sheetData>
  <autoFilter ref="A1:B20" xr:uid="{AA6B7AF1-A415-4ADE-98CE-271FC021D6E0}">
    <sortState xmlns:xlrd2="http://schemas.microsoft.com/office/spreadsheetml/2017/richdata2" ref="A2:B20">
      <sortCondition ref="A1:A20"/>
    </sortState>
  </autoFilter>
  <mergeCells count="1">
    <mergeCell ref="C1:D1"/>
  </mergeCells>
  <hyperlinks>
    <hyperlink ref="B4" r:id="rId1" display="https://enable.supplyon.com/en/product/7" xr:uid="{491D18D8-EC9C-4A7E-9A8D-A1174546CD3E}"/>
    <hyperlink ref="B5" r:id="rId2" display="https://enable.supplyon.com/en/product/40" xr:uid="{DCA58CFF-3C6D-404D-AEBD-72EFD5B0C0BE}"/>
    <hyperlink ref="B6" r:id="rId3" display="https://enable.supplyon.com/en/product/41" xr:uid="{08E9466C-E676-444C-A965-7C7E351EF679}"/>
    <hyperlink ref="B7" r:id="rId4" display="https://enable.supplyon.com/en/product/53" xr:uid="{66D549F3-3DDF-481F-B6D1-581817773E9D}"/>
    <hyperlink ref="B8" r:id="rId5" display="https://enable.supplyon.com/en/product/42" xr:uid="{F935CF67-16F9-4336-A9DD-B5B548A39403}"/>
    <hyperlink ref="B9" r:id="rId6" display="https://enable.supplyon.com/en/product/43" xr:uid="{E3629D22-88F8-408F-BCB6-AE2439B54AC1}"/>
    <hyperlink ref="B3" r:id="rId7" display="https://enable.supplyon.com/en/product/44" xr:uid="{EF2781AE-923D-455E-85CE-2A88BCCC9856}"/>
    <hyperlink ref="B2" r:id="rId8" display="https://enable.supplyon.com/en/product/45" xr:uid="{B56B41B3-87FC-44E8-AF4E-60B3548C9DC7}"/>
    <hyperlink ref="B16" r:id="rId9" display="https://enable.supplyon.com/en/product/46" xr:uid="{4A146B58-3458-40D0-896B-D4267A55B10C}"/>
    <hyperlink ref="B12" r:id="rId10" display="https://enable.supplyon.com/en/product/47" xr:uid="{D02902AF-1BB8-45B5-A661-7EA7DF3B4388}"/>
    <hyperlink ref="B10" r:id="rId11" display="https://enable.supplyon.com/en/product/57" xr:uid="{F0A0EA2E-A6BE-4666-8F0D-6D9822EB07C2}"/>
    <hyperlink ref="B11" r:id="rId12" display="https://enable.supplyon.com/en/product/144" xr:uid="{B575812C-3F31-4AF2-AAF6-C42FC85A881E}"/>
    <hyperlink ref="B13" r:id="rId13" display="https://enable.supplyon.com/en/product/48" xr:uid="{1C34417D-EF37-434A-AEC2-03927A9F7257}"/>
    <hyperlink ref="B17" r:id="rId14" display="https://enable.supplyon.com/en/product/49" xr:uid="{DB3D0D01-4C1E-4FC5-A58E-B9776603D96B}"/>
    <hyperlink ref="B14" r:id="rId15" display="https://enable.supplyon.com/en/product/50" xr:uid="{2F65C7AA-26AF-46B9-AA47-B8F56BF0CB7C}"/>
    <hyperlink ref="B15" r:id="rId16" display="https://enable.supplyon.com/en/product/51" xr:uid="{8903EBF8-5BD7-4370-999A-B09DA088B812}"/>
    <hyperlink ref="B20" r:id="rId17" display="https://enable.supplyon.com/en/product/58" xr:uid="{7872F3E7-9CA1-4CF7-B8A4-4F1E20304B81}"/>
    <hyperlink ref="B19" r:id="rId18" display="https://enable.supplyon.com/en/product/59" xr:uid="{A57DA1E3-71DA-4D31-AC47-5C65096F1E40}"/>
    <hyperlink ref="B18" r:id="rId19" display="https://enable.supplyon.com/en/product/80" xr:uid="{1BA1F18D-598A-40D3-BAC3-F95DC3A47C62}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864E-056D-475A-B579-366968F43EAD}">
  <dimension ref="A1:I49"/>
  <sheetViews>
    <sheetView tabSelected="1" zoomScale="80" zoomScaleNormal="80" workbookViewId="0">
      <pane ySplit="8" topLeftCell="A9" activePane="bottomLeft" state="frozenSplit"/>
      <selection pane="bottomLeft" activeCell="C3" sqref="C3"/>
    </sheetView>
  </sheetViews>
  <sheetFormatPr defaultRowHeight="12.5" x14ac:dyDescent="0.35"/>
  <cols>
    <col min="1" max="1" width="6.81640625" style="55" customWidth="1"/>
    <col min="2" max="2" width="50.81640625" style="55" bestFit="1" customWidth="1"/>
    <col min="3" max="3" width="49.453125" style="55" bestFit="1" customWidth="1"/>
    <col min="4" max="7" width="12.6328125" style="75" customWidth="1"/>
    <col min="8" max="8" width="25.81640625" style="75" customWidth="1"/>
    <col min="9" max="9" width="6.6328125" style="55" customWidth="1"/>
    <col min="10" max="16384" width="8.7265625" style="55"/>
  </cols>
  <sheetData>
    <row r="1" spans="1:9" ht="37" customHeight="1" x14ac:dyDescent="0.35">
      <c r="A1" s="52"/>
      <c r="B1" s="53"/>
      <c r="C1" s="53"/>
      <c r="D1" s="54"/>
      <c r="E1" s="54"/>
      <c r="F1" s="54"/>
      <c r="G1" s="54"/>
      <c r="H1" s="54"/>
      <c r="I1" s="52"/>
    </row>
    <row r="2" spans="1:9" ht="20" customHeight="1" x14ac:dyDescent="0.35">
      <c r="A2" s="52"/>
      <c r="B2" s="56" t="s">
        <v>119</v>
      </c>
      <c r="C2" s="57" t="s">
        <v>130</v>
      </c>
      <c r="D2" s="58" t="s">
        <v>141</v>
      </c>
      <c r="E2" s="59"/>
      <c r="F2" s="59"/>
      <c r="G2" s="59"/>
      <c r="H2" s="60"/>
      <c r="I2" s="52"/>
    </row>
    <row r="3" spans="1:9" s="67" customFormat="1" ht="20" customHeight="1" x14ac:dyDescent="0.35">
      <c r="A3" s="61"/>
      <c r="B3" s="62" t="s">
        <v>140</v>
      </c>
      <c r="C3" s="63"/>
      <c r="D3" s="64" t="s">
        <v>143</v>
      </c>
      <c r="E3" s="65"/>
      <c r="F3" s="65"/>
      <c r="G3" s="65"/>
      <c r="H3" s="66"/>
      <c r="I3" s="61"/>
    </row>
    <row r="4" spans="1:9" s="67" customFormat="1" ht="20" customHeight="1" x14ac:dyDescent="0.35">
      <c r="A4" s="61"/>
      <c r="B4" s="62" t="s">
        <v>113</v>
      </c>
      <c r="C4" s="63"/>
      <c r="D4" s="64" t="s">
        <v>144</v>
      </c>
      <c r="E4" s="65"/>
      <c r="F4" s="65"/>
      <c r="G4" s="65"/>
      <c r="H4" s="66"/>
      <c r="I4" s="61"/>
    </row>
    <row r="5" spans="1:9" s="67" customFormat="1" ht="20" customHeight="1" x14ac:dyDescent="0.35">
      <c r="A5" s="61"/>
      <c r="B5" s="62" t="s">
        <v>114</v>
      </c>
      <c r="C5" s="63"/>
      <c r="D5" s="64" t="s">
        <v>145</v>
      </c>
      <c r="E5" s="65"/>
      <c r="F5" s="65"/>
      <c r="G5" s="65"/>
      <c r="H5" s="66"/>
      <c r="I5" s="61"/>
    </row>
    <row r="6" spans="1:9" ht="20" customHeight="1" x14ac:dyDescent="0.35">
      <c r="A6" s="52"/>
      <c r="B6" s="68" t="s">
        <v>116</v>
      </c>
      <c r="C6" s="69"/>
      <c r="D6" s="70" t="s">
        <v>147</v>
      </c>
      <c r="E6" s="71"/>
      <c r="F6" s="71"/>
      <c r="G6" s="71"/>
      <c r="H6" s="72"/>
      <c r="I6" s="52"/>
    </row>
    <row r="7" spans="1:9" ht="13" hidden="1" x14ac:dyDescent="0.35">
      <c r="A7" s="52"/>
      <c r="B7" s="73" t="s">
        <v>118</v>
      </c>
      <c r="C7" s="73" t="str">
        <f>IFERROR(VLOOKUP(C3&amp;C6,Customer_Messages_Cost_Effort!D:E,2,0),"")</f>
        <v/>
      </c>
      <c r="D7" s="74"/>
      <c r="E7" s="74"/>
      <c r="F7" s="74"/>
      <c r="I7" s="52"/>
    </row>
    <row r="8" spans="1:9" ht="13" customHeight="1" x14ac:dyDescent="0.35">
      <c r="A8" s="52"/>
      <c r="B8" s="53"/>
      <c r="C8" s="53"/>
      <c r="D8" s="54"/>
      <c r="E8" s="54"/>
      <c r="F8" s="54"/>
      <c r="G8" s="54"/>
      <c r="H8" s="54"/>
      <c r="I8" s="52"/>
    </row>
    <row r="9" spans="1:9" x14ac:dyDescent="0.35">
      <c r="A9" s="52"/>
      <c r="B9" s="58" t="s">
        <v>120</v>
      </c>
      <c r="C9" s="60" t="s">
        <v>130</v>
      </c>
      <c r="D9" s="42" t="s">
        <v>121</v>
      </c>
      <c r="E9" s="42" t="s">
        <v>122</v>
      </c>
      <c r="F9" s="42" t="s">
        <v>125</v>
      </c>
      <c r="G9" s="42" t="s">
        <v>123</v>
      </c>
      <c r="H9" s="43" t="s">
        <v>124</v>
      </c>
      <c r="I9" s="52"/>
    </row>
    <row r="10" spans="1:9" x14ac:dyDescent="0.35">
      <c r="A10" s="52"/>
      <c r="B10" s="76"/>
      <c r="C10" s="77"/>
      <c r="D10" s="44"/>
      <c r="E10" s="44"/>
      <c r="F10" s="44"/>
      <c r="G10" s="44"/>
      <c r="H10" s="45"/>
      <c r="I10" s="52"/>
    </row>
    <row r="11" spans="1:9" ht="20" customHeight="1" x14ac:dyDescent="0.35">
      <c r="A11" s="52"/>
      <c r="B11" s="78" t="s">
        <v>91</v>
      </c>
      <c r="C11" s="63"/>
      <c r="D11" s="79" t="str">
        <f>IFERROR(IF(C$11="","",VLOOKUP($C$6&amp;$C11,Customer_Messages_Cost_Effort!$G:$N,3,0)),"")</f>
        <v/>
      </c>
      <c r="E11" s="80" t="str">
        <f>IFERROR(IF(D$11="","",VLOOKUP($C$6&amp;$C11,Customer_Messages_Cost_Effort!$G:$N,4,0)),"")</f>
        <v/>
      </c>
      <c r="F11" s="80" t="str">
        <f>IFERROR(IF(E$11="","",VLOOKUP($C$6&amp;$C11,Customer_Messages_Cost_Effort!$G:$N,5,0)),"")</f>
        <v/>
      </c>
      <c r="G11" s="80" t="str">
        <f>IFERROR(IF(F$11="","",VLOOKUP($C$6&amp;$C11,Customer_Messages_Cost_Effort!$G:$N,6,0)),"")</f>
        <v/>
      </c>
      <c r="H11" s="81" t="str">
        <f>IFERROR(IF(G$11="","",VLOOKUP($C$6&amp;$C11,Customer_Messages_Cost_Effort!$G:$N,7,0)),"")</f>
        <v/>
      </c>
      <c r="I11" s="52"/>
    </row>
    <row r="12" spans="1:9" ht="20" customHeight="1" x14ac:dyDescent="0.35">
      <c r="A12" s="52"/>
      <c r="B12" s="78" t="s">
        <v>92</v>
      </c>
      <c r="C12" s="63"/>
      <c r="D12" s="79" t="str">
        <f>IFERROR(IF(C$11="","",VLOOKUP($C$6&amp;$C12,Customer_Messages_Cost_Effort!$G:$N,3,0)),"")</f>
        <v/>
      </c>
      <c r="E12" s="80" t="str">
        <f>IFERROR(IF(D$11="","",VLOOKUP($C$6&amp;$C12,Customer_Messages_Cost_Effort!$G:$N,4,0)),"")</f>
        <v/>
      </c>
      <c r="F12" s="80" t="str">
        <f>IFERROR(IF(E$11="","",VLOOKUP($C$6&amp;$C12,Customer_Messages_Cost_Effort!$G:$N,5,0)),"")</f>
        <v/>
      </c>
      <c r="G12" s="80" t="str">
        <f>IFERROR(IF(F$11="","",VLOOKUP($C$6&amp;$C12,Customer_Messages_Cost_Effort!$G:$N,6,0)),"")</f>
        <v/>
      </c>
      <c r="H12" s="81" t="str">
        <f>IFERROR(IF(G$11="","",VLOOKUP($C$6&amp;$C12,Customer_Messages_Cost_Effort!$G:$N,7,0)),"")</f>
        <v/>
      </c>
      <c r="I12" s="52"/>
    </row>
    <row r="13" spans="1:9" s="67" customFormat="1" ht="20" customHeight="1" x14ac:dyDescent="0.35">
      <c r="A13" s="61"/>
      <c r="B13" s="78" t="s">
        <v>93</v>
      </c>
      <c r="C13" s="63"/>
      <c r="D13" s="79" t="str">
        <f>IFERROR(IF(C$11="","",VLOOKUP($C$6&amp;$C13,Customer_Messages_Cost_Effort!$G:$N,3,0)),"")</f>
        <v/>
      </c>
      <c r="E13" s="80" t="str">
        <f>IFERROR(IF(D$11="","",VLOOKUP($C$6&amp;$C13,Customer_Messages_Cost_Effort!$G:$N,4,0)),"")</f>
        <v/>
      </c>
      <c r="F13" s="80" t="str">
        <f>IFERROR(IF(E$11="","",VLOOKUP($C$6&amp;$C13,Customer_Messages_Cost_Effort!$G:$N,5,0)),"")</f>
        <v/>
      </c>
      <c r="G13" s="80" t="str">
        <f>IFERROR(IF(F$11="","",VLOOKUP($C$6&amp;$C13,Customer_Messages_Cost_Effort!$G:$N,6,0)),"")</f>
        <v/>
      </c>
      <c r="H13" s="81" t="str">
        <f>IFERROR(IF(G$11="","",VLOOKUP($C$6&amp;$C13,Customer_Messages_Cost_Effort!$G:$N,7,0)),"")</f>
        <v/>
      </c>
      <c r="I13" s="61"/>
    </row>
    <row r="14" spans="1:9" ht="20" customHeight="1" x14ac:dyDescent="0.35">
      <c r="A14" s="52"/>
      <c r="B14" s="78" t="s">
        <v>94</v>
      </c>
      <c r="C14" s="63"/>
      <c r="D14" s="79" t="str">
        <f>IFERROR(IF(C$11="","",VLOOKUP($C$6&amp;$C14,Customer_Messages_Cost_Effort!$G:$N,3,0)),"")</f>
        <v/>
      </c>
      <c r="E14" s="80" t="str">
        <f>IFERROR(IF(D$11="","",VLOOKUP($C$6&amp;$C14,Customer_Messages_Cost_Effort!$G:$N,4,0)),"")</f>
        <v/>
      </c>
      <c r="F14" s="80" t="str">
        <f>IFERROR(IF(E$11="","",VLOOKUP($C$6&amp;$C14,Customer_Messages_Cost_Effort!$G:$N,5,0)),"")</f>
        <v/>
      </c>
      <c r="G14" s="80" t="str">
        <f>IFERROR(IF(F$11="","",VLOOKUP($C$6&amp;$C14,Customer_Messages_Cost_Effort!$G:$N,6,0)),"")</f>
        <v/>
      </c>
      <c r="H14" s="81" t="str">
        <f>IFERROR(IF(G$11="","",VLOOKUP($C$6&amp;$C14,Customer_Messages_Cost_Effort!$G:$N,7,0)),"")</f>
        <v/>
      </c>
      <c r="I14" s="52"/>
    </row>
    <row r="15" spans="1:9" ht="20" customHeight="1" x14ac:dyDescent="0.35">
      <c r="A15" s="52"/>
      <c r="B15" s="78" t="s">
        <v>95</v>
      </c>
      <c r="C15" s="63"/>
      <c r="D15" s="79" t="str">
        <f>IFERROR(IF(C$11="","",VLOOKUP($C$6&amp;$C15,Customer_Messages_Cost_Effort!$G:$N,3,0)),"")</f>
        <v/>
      </c>
      <c r="E15" s="80" t="str">
        <f>IFERROR(IF(D$11="","",VLOOKUP($C$6&amp;$C15,Customer_Messages_Cost_Effort!$G:$N,4,0)),"")</f>
        <v/>
      </c>
      <c r="F15" s="80" t="str">
        <f>IFERROR(IF(E$11="","",VLOOKUP($C$6&amp;$C15,Customer_Messages_Cost_Effort!$G:$N,5,0)),"")</f>
        <v/>
      </c>
      <c r="G15" s="80" t="str">
        <f>IFERROR(IF(F$11="","",VLOOKUP($C$6&amp;$C15,Customer_Messages_Cost_Effort!$G:$N,6,0)),"")</f>
        <v/>
      </c>
      <c r="H15" s="81" t="str">
        <f>IFERROR(IF(G$11="","",VLOOKUP($C$6&amp;$C15,Customer_Messages_Cost_Effort!$G:$N,7,0)),"")</f>
        <v/>
      </c>
      <c r="I15" s="52"/>
    </row>
    <row r="16" spans="1:9" ht="20" customHeight="1" x14ac:dyDescent="0.35">
      <c r="A16" s="52"/>
      <c r="B16" s="78" t="s">
        <v>96</v>
      </c>
      <c r="C16" s="63"/>
      <c r="D16" s="79" t="str">
        <f>IFERROR(IF(C$11="","",VLOOKUP($C$6&amp;$C16,Customer_Messages_Cost_Effort!$G:$N,3,0)),"")</f>
        <v/>
      </c>
      <c r="E16" s="80" t="str">
        <f>IFERROR(IF(D$11="","",VLOOKUP($C$6&amp;$C16,Customer_Messages_Cost_Effort!$G:$N,4,0)),"")</f>
        <v/>
      </c>
      <c r="F16" s="80" t="str">
        <f>IFERROR(IF(E$11="","",VLOOKUP($C$6&amp;$C16,Customer_Messages_Cost_Effort!$G:$N,5,0)),"")</f>
        <v/>
      </c>
      <c r="G16" s="80" t="str">
        <f>IFERROR(IF(F$11="","",VLOOKUP($C$6&amp;$C16,Customer_Messages_Cost_Effort!$G:$N,6,0)),"")</f>
        <v/>
      </c>
      <c r="H16" s="81" t="str">
        <f>IFERROR(IF(G$11="","",VLOOKUP($C$6&amp;$C16,Customer_Messages_Cost_Effort!$G:$N,7,0)),"")</f>
        <v/>
      </c>
      <c r="I16" s="52"/>
    </row>
    <row r="17" spans="1:9" ht="20" customHeight="1" x14ac:dyDescent="0.35">
      <c r="A17" s="52"/>
      <c r="B17" s="78" t="s">
        <v>97</v>
      </c>
      <c r="C17" s="63"/>
      <c r="D17" s="79" t="str">
        <f>IFERROR(IF(C$11="","",VLOOKUP($C$6&amp;$C17,Customer_Messages_Cost_Effort!$G:$N,3,0)),"")</f>
        <v/>
      </c>
      <c r="E17" s="80" t="str">
        <f>IFERROR(IF(D$11="","",VLOOKUP($C$6&amp;$C17,Customer_Messages_Cost_Effort!$G:$N,4,0)),"")</f>
        <v/>
      </c>
      <c r="F17" s="80" t="str">
        <f>IFERROR(IF(E$11="","",VLOOKUP($C$6&amp;$C17,Customer_Messages_Cost_Effort!$G:$N,5,0)),"")</f>
        <v/>
      </c>
      <c r="G17" s="80" t="str">
        <f>IFERROR(IF(F$11="","",VLOOKUP($C$6&amp;$C17,Customer_Messages_Cost_Effort!$G:$N,6,0)),"")</f>
        <v/>
      </c>
      <c r="H17" s="81" t="str">
        <f>IFERROR(IF(G$11="","",VLOOKUP($C$6&amp;$C17,Customer_Messages_Cost_Effort!$G:$N,7,0)),"")</f>
        <v/>
      </c>
      <c r="I17" s="52"/>
    </row>
    <row r="18" spans="1:9" ht="20" customHeight="1" x14ac:dyDescent="0.35">
      <c r="A18" s="52"/>
      <c r="B18" s="78" t="s">
        <v>98</v>
      </c>
      <c r="C18" s="63"/>
      <c r="D18" s="79" t="str">
        <f>IFERROR(IF(C$11="","",VLOOKUP($C$6&amp;$C18,Customer_Messages_Cost_Effort!$G:$N,3,0)),"")</f>
        <v/>
      </c>
      <c r="E18" s="80" t="str">
        <f>IFERROR(IF(D$11="","",VLOOKUP($C$6&amp;$C18,Customer_Messages_Cost_Effort!$G:$N,4,0)),"")</f>
        <v/>
      </c>
      <c r="F18" s="80" t="str">
        <f>IFERROR(IF(E$11="","",VLOOKUP($C$6&amp;$C18,Customer_Messages_Cost_Effort!$G:$N,5,0)),"")</f>
        <v/>
      </c>
      <c r="G18" s="80" t="str">
        <f>IFERROR(IF(F$11="","",VLOOKUP($C$6&amp;$C18,Customer_Messages_Cost_Effort!$G:$N,6,0)),"")</f>
        <v/>
      </c>
      <c r="H18" s="81" t="str">
        <f>IFERROR(IF(G$11="","",VLOOKUP($C$6&amp;$C18,Customer_Messages_Cost_Effort!$G:$N,7,0)),"")</f>
        <v/>
      </c>
      <c r="I18" s="52"/>
    </row>
    <row r="19" spans="1:9" ht="20" customHeight="1" x14ac:dyDescent="0.35">
      <c r="A19" s="52"/>
      <c r="B19" s="78" t="s">
        <v>99</v>
      </c>
      <c r="C19" s="63"/>
      <c r="D19" s="79" t="str">
        <f>IFERROR(IF(C$11="","",VLOOKUP($C$6&amp;$C19,Customer_Messages_Cost_Effort!$G:$N,3,0)),"")</f>
        <v/>
      </c>
      <c r="E19" s="80" t="str">
        <f>IFERROR(IF(D$11="","",VLOOKUP($C$6&amp;$C19,Customer_Messages_Cost_Effort!$G:$N,4,0)),"")</f>
        <v/>
      </c>
      <c r="F19" s="80" t="str">
        <f>IFERROR(IF(E$11="","",VLOOKUP($C$6&amp;$C19,Customer_Messages_Cost_Effort!$G:$N,4,0)),"")</f>
        <v/>
      </c>
      <c r="G19" s="80" t="str">
        <f>IFERROR(IF(F$11="","",VLOOKUP($C$6&amp;$C19,Customer_Messages_Cost_Effort!$G:$N,6,0)),"")</f>
        <v/>
      </c>
      <c r="H19" s="81" t="str">
        <f>IFERROR(IF(G$11="","",VLOOKUP($C$6&amp;$C19,Customer_Messages_Cost_Effort!$G:$N,6,0)),"")</f>
        <v/>
      </c>
      <c r="I19" s="52"/>
    </row>
    <row r="20" spans="1:9" ht="20" customHeight="1" x14ac:dyDescent="0.35">
      <c r="A20" s="52"/>
      <c r="B20" s="78" t="s">
        <v>100</v>
      </c>
      <c r="C20" s="63"/>
      <c r="D20" s="79" t="str">
        <f>IFERROR(IF(C$11="","",VLOOKUP($C$6&amp;$C20,Customer_Messages_Cost_Effort!$G:$N,3,0)),"")</f>
        <v/>
      </c>
      <c r="E20" s="80" t="str">
        <f>IFERROR(IF(D$11="","",VLOOKUP($C$6&amp;$C20,Customer_Messages_Cost_Effort!$G:$N,4,0)),"")</f>
        <v/>
      </c>
      <c r="F20" s="80" t="str">
        <f>IFERROR(IF(E$11="","",VLOOKUP($C$6&amp;$C20,Customer_Messages_Cost_Effort!$G:$N,4,0)),"")</f>
        <v/>
      </c>
      <c r="G20" s="80" t="str">
        <f>IFERROR(IF(F$11="","",VLOOKUP($C$6&amp;$C20,Customer_Messages_Cost_Effort!$G:$N,6,0)),"")</f>
        <v/>
      </c>
      <c r="H20" s="81" t="str">
        <f>IFERROR(IF(G$11="","",VLOOKUP($C$6&amp;$C20,Customer_Messages_Cost_Effort!$G:$N,6,0)),"")</f>
        <v/>
      </c>
      <c r="I20" s="52"/>
    </row>
    <row r="21" spans="1:9" ht="20" customHeight="1" x14ac:dyDescent="0.35">
      <c r="A21" s="52"/>
      <c r="B21" s="78" t="s">
        <v>101</v>
      </c>
      <c r="C21" s="63"/>
      <c r="D21" s="79" t="str">
        <f>IFERROR(IF(C$11="","",VLOOKUP($C$6&amp;$C21,Customer_Messages_Cost_Effort!$G:$N,3,0)),"")</f>
        <v/>
      </c>
      <c r="E21" s="80" t="str">
        <f>IFERROR(IF(D$11="","",VLOOKUP($C$6&amp;$C21,Customer_Messages_Cost_Effort!$G:$N,4,0)),"")</f>
        <v/>
      </c>
      <c r="F21" s="80" t="str">
        <f>IFERROR(IF(E$11="","",VLOOKUP($C$6&amp;$C21,Customer_Messages_Cost_Effort!$G:$N,4,0)),"")</f>
        <v/>
      </c>
      <c r="G21" s="80" t="str">
        <f>IFERROR(IF(F$11="","",VLOOKUP($C$6&amp;$C21,Customer_Messages_Cost_Effort!$G:$N,6,0)),"")</f>
        <v/>
      </c>
      <c r="H21" s="81" t="str">
        <f>IFERROR(IF(G$11="","",VLOOKUP($C$6&amp;$C21,Customer_Messages_Cost_Effort!$G:$N,6,0)),"")</f>
        <v/>
      </c>
      <c r="I21" s="52"/>
    </row>
    <row r="22" spans="1:9" ht="20" customHeight="1" x14ac:dyDescent="0.35">
      <c r="A22" s="52"/>
      <c r="B22" s="78" t="s">
        <v>102</v>
      </c>
      <c r="C22" s="63"/>
      <c r="D22" s="79" t="str">
        <f>IFERROR(IF(C$11="","",VLOOKUP($C$6&amp;$C22,Customer_Messages_Cost_Effort!$G:$N,3,0)),"")</f>
        <v/>
      </c>
      <c r="E22" s="80" t="str">
        <f>IFERROR(IF(D$11="","",VLOOKUP($C$6&amp;$C22,Customer_Messages_Cost_Effort!$G:$N,4,0)),"")</f>
        <v/>
      </c>
      <c r="F22" s="80" t="str">
        <f>IFERROR(IF(E$11="","",VLOOKUP($C$6&amp;$C22,Customer_Messages_Cost_Effort!$G:$N,4,0)),"")</f>
        <v/>
      </c>
      <c r="G22" s="80" t="str">
        <f>IFERROR(IF(F$11="","",VLOOKUP($C$6&amp;$C22,Customer_Messages_Cost_Effort!$G:$N,6,0)),"")</f>
        <v/>
      </c>
      <c r="H22" s="81" t="str">
        <f>IFERROR(IF(G$11="","",VLOOKUP($C$6&amp;$C22,Customer_Messages_Cost_Effort!$G:$N,6,0)),"")</f>
        <v/>
      </c>
      <c r="I22" s="52"/>
    </row>
    <row r="23" spans="1:9" ht="20" customHeight="1" x14ac:dyDescent="0.35">
      <c r="A23" s="52"/>
      <c r="B23" s="78" t="s">
        <v>103</v>
      </c>
      <c r="C23" s="63"/>
      <c r="D23" s="79" t="str">
        <f>IFERROR(IF(C$11="","",VLOOKUP($C$6&amp;$C23,Customer_Messages_Cost_Effort!$G:$N,3,0)),"")</f>
        <v/>
      </c>
      <c r="E23" s="80" t="str">
        <f>IFERROR(IF(D$11="","",VLOOKUP($C$6&amp;$C23,Customer_Messages_Cost_Effort!$G:$N,4,0)),"")</f>
        <v/>
      </c>
      <c r="F23" s="80" t="str">
        <f>IFERROR(IF(E$11="","",VLOOKUP($C$6&amp;$C23,Customer_Messages_Cost_Effort!$G:$N,4,0)),"")</f>
        <v/>
      </c>
      <c r="G23" s="80" t="str">
        <f>IFERROR(IF(F$11="","",VLOOKUP($C$6&amp;$C23,Customer_Messages_Cost_Effort!$G:$N,6,0)),"")</f>
        <v/>
      </c>
      <c r="H23" s="81" t="str">
        <f>IFERROR(IF(G$11="","",VLOOKUP($C$6&amp;$C23,Customer_Messages_Cost_Effort!$G:$N,6,0)),"")</f>
        <v/>
      </c>
      <c r="I23" s="52"/>
    </row>
    <row r="24" spans="1:9" ht="20" customHeight="1" x14ac:dyDescent="0.35">
      <c r="A24" s="52"/>
      <c r="B24" s="82" t="s">
        <v>104</v>
      </c>
      <c r="C24" s="69"/>
      <c r="D24" s="83" t="str">
        <f>IFERROR(IF(C$11="","",VLOOKUP($C$6&amp;$C24,Customer_Messages_Cost_Effort!$G:$N,3,0)),"")</f>
        <v/>
      </c>
      <c r="E24" s="84" t="str">
        <f>IFERROR(IF(D$11="","",VLOOKUP($C$6&amp;$C24,Customer_Messages_Cost_Effort!$G:$N,4,0)),"")</f>
        <v/>
      </c>
      <c r="F24" s="84" t="str">
        <f>IFERROR(IF(E$11="","",VLOOKUP($C$6&amp;$C24,Customer_Messages_Cost_Effort!$G:$N,4,0)),"")</f>
        <v/>
      </c>
      <c r="G24" s="84" t="str">
        <f>IFERROR(IF(F$11="","",VLOOKUP($C$6&amp;$C24,Customer_Messages_Cost_Effort!$G:$N,6,0)),"")</f>
        <v/>
      </c>
      <c r="H24" s="85" t="str">
        <f>IFERROR(IF(G$11="","",VLOOKUP($C$6&amp;$C24,Customer_Messages_Cost_Effort!$G:$N,6,0)),"")</f>
        <v/>
      </c>
      <c r="I24" s="52"/>
    </row>
    <row r="25" spans="1:9" x14ac:dyDescent="0.35">
      <c r="A25" s="52"/>
      <c r="B25" s="52"/>
      <c r="C25" s="52"/>
      <c r="D25" s="54"/>
      <c r="E25" s="54"/>
      <c r="F25" s="54"/>
      <c r="G25" s="54"/>
      <c r="H25" s="54"/>
      <c r="I25" s="52"/>
    </row>
    <row r="26" spans="1:9" ht="13" x14ac:dyDescent="0.35">
      <c r="A26" s="52"/>
      <c r="B26" s="86" t="s">
        <v>126</v>
      </c>
      <c r="C26" s="87"/>
      <c r="D26" s="32" t="s">
        <v>148</v>
      </c>
      <c r="E26" s="88" t="s">
        <v>142</v>
      </c>
      <c r="F26" s="89"/>
      <c r="G26" s="89"/>
      <c r="H26" s="90"/>
      <c r="I26" s="52"/>
    </row>
    <row r="27" spans="1:9" ht="13" x14ac:dyDescent="0.35">
      <c r="A27" s="52"/>
      <c r="B27" s="62" t="s">
        <v>131</v>
      </c>
      <c r="C27" s="100">
        <f>IFERROR(VLOOKUP($C$3&amp;$C$4&amp;$C$5,Protocol_Cost_Effort!$D:J,2,0),0)</f>
        <v>0</v>
      </c>
      <c r="D27" s="33"/>
      <c r="E27" s="34" t="s">
        <v>246</v>
      </c>
      <c r="F27" s="35"/>
      <c r="G27" s="35"/>
      <c r="H27" s="36"/>
      <c r="I27" s="52"/>
    </row>
    <row r="28" spans="1:9" ht="12.5" customHeight="1" x14ac:dyDescent="0.35">
      <c r="A28" s="52"/>
      <c r="B28" s="92" t="s">
        <v>132</v>
      </c>
      <c r="C28" s="93">
        <f>IFERROR(VLOOKUP($C$3&amp;$C$4&amp;$C$5,Protocol_Cost_Effort!$D:J,3,0),0)</f>
        <v>0</v>
      </c>
      <c r="D28" s="93">
        <f>IFERROR(C28/8,"")</f>
        <v>0</v>
      </c>
      <c r="E28" s="34" t="s">
        <v>146</v>
      </c>
      <c r="F28" s="35"/>
      <c r="G28" s="35"/>
      <c r="H28" s="36"/>
      <c r="I28" s="52"/>
    </row>
    <row r="29" spans="1:9" ht="13" customHeight="1" x14ac:dyDescent="0.35">
      <c r="A29" s="52"/>
      <c r="B29" s="92" t="s">
        <v>133</v>
      </c>
      <c r="C29" s="93">
        <f>IFERROR(IF(LEFT($C$5,26)="Connectivity Change/Update","",(VLOOKUP($C$3&amp;$C$4&amp;$C$5,Protocol_Cost_Effort!$D:L,4,0))),0)</f>
        <v>0</v>
      </c>
      <c r="D29" s="93">
        <f t="shared" ref="D29:D30" si="0">IFERROR(C29/8,"")</f>
        <v>0</v>
      </c>
      <c r="E29" s="34"/>
      <c r="F29" s="35"/>
      <c r="G29" s="35"/>
      <c r="H29" s="36"/>
      <c r="I29" s="52"/>
    </row>
    <row r="30" spans="1:9" ht="13" customHeight="1" x14ac:dyDescent="0.35">
      <c r="A30" s="52"/>
      <c r="B30" s="94" t="s">
        <v>134</v>
      </c>
      <c r="C30" s="95">
        <f>IFERROR(IF(LEFT($C$5,26)="Connectivity Change/Update","",(VLOOKUP($C$3&amp;$C$4&amp;$C$5,Protocol_Cost_Effort!$D:L,5,0))),0)</f>
        <v>0</v>
      </c>
      <c r="D30" s="95">
        <f t="shared" si="0"/>
        <v>0</v>
      </c>
      <c r="E30" s="37"/>
      <c r="F30" s="38"/>
      <c r="G30" s="38"/>
      <c r="H30" s="39"/>
      <c r="I30" s="52"/>
    </row>
    <row r="31" spans="1:9" x14ac:dyDescent="0.35">
      <c r="A31" s="52"/>
      <c r="B31" s="96"/>
      <c r="C31" s="97"/>
      <c r="D31" s="98"/>
      <c r="E31" s="54"/>
      <c r="F31" s="54"/>
      <c r="G31" s="54"/>
      <c r="H31" s="54"/>
      <c r="I31" s="52"/>
    </row>
    <row r="32" spans="1:9" ht="13" x14ac:dyDescent="0.35">
      <c r="A32" s="52"/>
      <c r="B32" s="86" t="s">
        <v>127</v>
      </c>
      <c r="C32" s="87"/>
      <c r="D32" s="32" t="s">
        <v>148</v>
      </c>
      <c r="E32" s="88" t="s">
        <v>142</v>
      </c>
      <c r="F32" s="89"/>
      <c r="G32" s="89"/>
      <c r="H32" s="90"/>
      <c r="I32" s="52"/>
    </row>
    <row r="33" spans="1:9" ht="12.5" customHeight="1" x14ac:dyDescent="0.35">
      <c r="A33" s="52"/>
      <c r="B33" s="62" t="s">
        <v>131</v>
      </c>
      <c r="C33" s="100">
        <f>IFERROR(SUM(D11:D24),"")</f>
        <v>0</v>
      </c>
      <c r="D33" s="33"/>
      <c r="E33" s="34" t="s">
        <v>246</v>
      </c>
      <c r="F33" s="35"/>
      <c r="G33" s="35"/>
      <c r="H33" s="36"/>
      <c r="I33" s="52"/>
    </row>
    <row r="34" spans="1:9" ht="12.5" customHeight="1" x14ac:dyDescent="0.35">
      <c r="A34" s="52"/>
      <c r="B34" s="92" t="s">
        <v>132</v>
      </c>
      <c r="C34" s="93">
        <f>IFERROR(SUM(E11:E24),"")</f>
        <v>0</v>
      </c>
      <c r="D34" s="93">
        <f t="shared" ref="D34:D37" si="1">IFERROR(C34/8,"")</f>
        <v>0</v>
      </c>
      <c r="E34" s="34" t="s">
        <v>146</v>
      </c>
      <c r="F34" s="35"/>
      <c r="G34" s="35"/>
      <c r="H34" s="36"/>
      <c r="I34" s="52"/>
    </row>
    <row r="35" spans="1:9" x14ac:dyDescent="0.35">
      <c r="A35" s="52"/>
      <c r="B35" s="92" t="s">
        <v>135</v>
      </c>
      <c r="C35" s="93">
        <f>IFERROR(SUM(F11:F24),"")</f>
        <v>0</v>
      </c>
      <c r="D35" s="93">
        <f t="shared" si="1"/>
        <v>0</v>
      </c>
      <c r="E35" s="34"/>
      <c r="F35" s="35"/>
      <c r="G35" s="35"/>
      <c r="H35" s="36"/>
      <c r="I35" s="52"/>
    </row>
    <row r="36" spans="1:9" x14ac:dyDescent="0.35">
      <c r="A36" s="52"/>
      <c r="B36" s="92" t="s">
        <v>136</v>
      </c>
      <c r="C36" s="93">
        <f>IFERROR(SUM(G11:G24),"")</f>
        <v>0</v>
      </c>
      <c r="D36" s="93">
        <f t="shared" si="1"/>
        <v>0</v>
      </c>
      <c r="E36" s="34"/>
      <c r="F36" s="35"/>
      <c r="G36" s="35"/>
      <c r="H36" s="36"/>
      <c r="I36" s="52"/>
    </row>
    <row r="37" spans="1:9" ht="13" customHeight="1" x14ac:dyDescent="0.35">
      <c r="A37" s="52"/>
      <c r="B37" s="94" t="s">
        <v>137</v>
      </c>
      <c r="C37" s="95">
        <f>IFERROR(SUM(H11:H24),"")</f>
        <v>0</v>
      </c>
      <c r="D37" s="95">
        <f t="shared" si="1"/>
        <v>0</v>
      </c>
      <c r="E37" s="37"/>
      <c r="F37" s="38"/>
      <c r="G37" s="38"/>
      <c r="H37" s="39"/>
      <c r="I37" s="52"/>
    </row>
    <row r="38" spans="1:9" x14ac:dyDescent="0.35">
      <c r="A38" s="52"/>
      <c r="B38" s="96"/>
      <c r="C38" s="97"/>
      <c r="D38" s="98"/>
      <c r="E38" s="54"/>
      <c r="F38" s="54"/>
      <c r="G38" s="54"/>
      <c r="H38" s="54"/>
      <c r="I38" s="52"/>
    </row>
    <row r="39" spans="1:9" ht="13" x14ac:dyDescent="0.35">
      <c r="A39" s="52"/>
      <c r="B39" s="86" t="s">
        <v>128</v>
      </c>
      <c r="C39" s="87"/>
      <c r="D39" s="32" t="s">
        <v>148</v>
      </c>
      <c r="E39" s="88" t="s">
        <v>142</v>
      </c>
      <c r="F39" s="89"/>
      <c r="G39" s="89"/>
      <c r="H39" s="90"/>
      <c r="I39" s="52"/>
    </row>
    <row r="40" spans="1:9" ht="12.5" customHeight="1" x14ac:dyDescent="0.35">
      <c r="A40" s="52"/>
      <c r="B40" s="62" t="s">
        <v>131</v>
      </c>
      <c r="C40" s="100">
        <f>IFERROR(SUM($C$27,$C$33),"")</f>
        <v>0</v>
      </c>
      <c r="D40" s="33"/>
      <c r="E40" s="34" t="s">
        <v>245</v>
      </c>
      <c r="F40" s="35"/>
      <c r="G40" s="35"/>
      <c r="H40" s="36"/>
      <c r="I40" s="52"/>
    </row>
    <row r="41" spans="1:9" x14ac:dyDescent="0.35">
      <c r="A41" s="52"/>
      <c r="B41" s="92" t="s">
        <v>138</v>
      </c>
      <c r="C41" s="93">
        <f>IFERROR(SUM($C$28,$C$34),"")</f>
        <v>0</v>
      </c>
      <c r="D41" s="93">
        <f t="shared" ref="D41:D42" si="2">IFERROR(C41/8,"")</f>
        <v>0</v>
      </c>
      <c r="E41" s="34" t="s">
        <v>146</v>
      </c>
      <c r="F41" s="35"/>
      <c r="G41" s="35"/>
      <c r="H41" s="36"/>
      <c r="I41" s="52"/>
    </row>
    <row r="42" spans="1:9" x14ac:dyDescent="0.35">
      <c r="A42" s="52"/>
      <c r="B42" s="94" t="s">
        <v>139</v>
      </c>
      <c r="C42" s="95">
        <f>IFERROR(IF(AND($C$29="",$C$30=""),"",IF(AND($C$29="",$C$30&lt;&gt;""),SUM(C30,C35,C36,C37),IF(AND($C$29&lt;&gt;"",$C$30=""),SUM(C29,C35,C36,C37),IF(AND($C$29&lt;&gt;"",$C$30&lt;&gt;""),SUM(C30,C35,C36,C37))))),"")</f>
        <v>0</v>
      </c>
      <c r="D42" s="95">
        <f t="shared" si="2"/>
        <v>0</v>
      </c>
      <c r="E42" s="37"/>
      <c r="F42" s="38"/>
      <c r="G42" s="38"/>
      <c r="H42" s="39"/>
      <c r="I42" s="52"/>
    </row>
    <row r="43" spans="1:9" x14ac:dyDescent="0.35">
      <c r="A43" s="52"/>
      <c r="B43" s="96"/>
      <c r="C43" s="97"/>
      <c r="D43" s="98"/>
      <c r="E43" s="54"/>
      <c r="F43" s="54"/>
      <c r="G43" s="54"/>
      <c r="H43" s="54"/>
      <c r="I43" s="52"/>
    </row>
    <row r="44" spans="1:9" ht="13" customHeight="1" x14ac:dyDescent="0.35">
      <c r="A44" s="52"/>
      <c r="B44" s="86" t="s">
        <v>236</v>
      </c>
      <c r="C44" s="87"/>
      <c r="D44" s="41" t="s">
        <v>142</v>
      </c>
      <c r="E44" s="42"/>
      <c r="F44" s="42"/>
      <c r="G44" s="42"/>
      <c r="H44" s="43"/>
      <c r="I44" s="52"/>
    </row>
    <row r="45" spans="1:9" ht="12.5" customHeight="1" x14ac:dyDescent="0.35">
      <c r="A45" s="52"/>
      <c r="B45" s="92" t="s">
        <v>237</v>
      </c>
      <c r="C45" s="91">
        <f>IF(OR($C$3="",$C$3="AERO",$C$3="SRM"),0,540)</f>
        <v>0</v>
      </c>
      <c r="D45" s="46" t="s">
        <v>241</v>
      </c>
      <c r="E45" s="47"/>
      <c r="F45" s="47"/>
      <c r="G45" s="47"/>
      <c r="H45" s="48"/>
      <c r="I45" s="52"/>
    </row>
    <row r="46" spans="1:9" ht="12.5" customHeight="1" x14ac:dyDescent="0.35">
      <c r="A46" s="52"/>
      <c r="B46" s="92" t="s">
        <v>238</v>
      </c>
      <c r="C46" s="91">
        <f>IF(OR($C$3="",$C$3="SCC",$C$3="SRM"),0,480)</f>
        <v>0</v>
      </c>
      <c r="D46" s="46" t="s">
        <v>242</v>
      </c>
      <c r="E46" s="47"/>
      <c r="F46" s="47"/>
      <c r="G46" s="47"/>
      <c r="H46" s="48"/>
      <c r="I46" s="52"/>
    </row>
    <row r="47" spans="1:9" x14ac:dyDescent="0.35">
      <c r="A47" s="52"/>
      <c r="B47" s="92" t="s">
        <v>239</v>
      </c>
      <c r="C47" s="91">
        <f>IF(OR($C$3="",$C$3="SCC",$C$3="AERO"),0,8000)</f>
        <v>0</v>
      </c>
      <c r="D47" s="46" t="s">
        <v>243</v>
      </c>
      <c r="E47" s="47"/>
      <c r="F47" s="47"/>
      <c r="G47" s="47"/>
      <c r="H47" s="48"/>
      <c r="I47" s="52"/>
    </row>
    <row r="48" spans="1:9" ht="43" customHeight="1" x14ac:dyDescent="0.35">
      <c r="A48" s="52"/>
      <c r="B48" s="94" t="s">
        <v>240</v>
      </c>
      <c r="C48" s="99">
        <f>IF(OR($C$3="",$C$3="AERO",$C$3="SRM"),0,IF(AND($C$3="SCC",$C$6="Continental AG"),0,IF(AND($C$3="SCC",$C$6="CATENSYS Chain Drive Systems"),0,IF(AND($C$3="SCC",$C$6="Eldor Corporation"),0,IF(AND($C$3="SCC",$C$6="Faiveley Transport"),0,IF(AND($C$3="SCC",$C$6="Johnson Electric"),0,IF(AND($C$3="SCC",$C$6="Oerlikon"),0,IF(AND($C$3="SCC",$C$6="Ratier Figeac"),0,IF(AND($C$3="SCC",$C$6="Robert Bosch"),0,IF(AND($C$3="SCC",$C$6="Schaeffler Technologies"),0,IF(AND($C$3="SCC",$C$6="Schindler"),0,IF(AND($C$3="SCC",$C$6="WIKA Alexander Wiegand"),0,IF(AND($C$3="SCC",$C$6="ZF Friedrischhafen AG"),0,540)))))))))))))</f>
        <v>0</v>
      </c>
      <c r="D48" s="49" t="s">
        <v>244</v>
      </c>
      <c r="E48" s="50"/>
      <c r="F48" s="50"/>
      <c r="G48" s="50"/>
      <c r="H48" s="51"/>
      <c r="I48" s="52"/>
    </row>
    <row r="49" spans="1:9" ht="28" customHeight="1" x14ac:dyDescent="0.35">
      <c r="A49" s="52"/>
      <c r="B49" s="52"/>
      <c r="C49" s="52"/>
      <c r="D49" s="54"/>
      <c r="E49" s="54"/>
      <c r="F49" s="54"/>
      <c r="G49" s="54"/>
      <c r="H49" s="54"/>
      <c r="I49" s="52"/>
    </row>
  </sheetData>
  <sheetProtection algorithmName="SHA-512" hashValue="kDe6mOwE8H+l77ql9mDAudZRBybABSpEkZTaOZ+JYkXGF1IejFBx5szXBqK0om9OJcqLyGFXUcak62QU85Dvig==" saltValue="oKvxh94Tsj5lVE4eCJj4eQ==" spinCount="100000" sheet="1" objects="1" scenarios="1"/>
  <mergeCells count="33">
    <mergeCell ref="B44:C44"/>
    <mergeCell ref="D44:H44"/>
    <mergeCell ref="D45:H45"/>
    <mergeCell ref="D46:H46"/>
    <mergeCell ref="D47:H47"/>
    <mergeCell ref="D48:H48"/>
    <mergeCell ref="E39:H39"/>
    <mergeCell ref="E40:H40"/>
    <mergeCell ref="E41:H42"/>
    <mergeCell ref="D3:H3"/>
    <mergeCell ref="D2:H2"/>
    <mergeCell ref="D4:H4"/>
    <mergeCell ref="D5:H5"/>
    <mergeCell ref="D6:H6"/>
    <mergeCell ref="D32:D33"/>
    <mergeCell ref="D9:D10"/>
    <mergeCell ref="E9:E10"/>
    <mergeCell ref="B39:C39"/>
    <mergeCell ref="B9:B10"/>
    <mergeCell ref="C9:C10"/>
    <mergeCell ref="F9:F10"/>
    <mergeCell ref="G9:G10"/>
    <mergeCell ref="D39:D40"/>
    <mergeCell ref="E26:H26"/>
    <mergeCell ref="E27:H27"/>
    <mergeCell ref="E32:H32"/>
    <mergeCell ref="E33:H33"/>
    <mergeCell ref="E28:H30"/>
    <mergeCell ref="E34:H37"/>
    <mergeCell ref="H9:H10"/>
    <mergeCell ref="B26:C26"/>
    <mergeCell ref="B32:C32"/>
    <mergeCell ref="D26:D27"/>
  </mergeCells>
  <phoneticPr fontId="3" type="noConversion"/>
  <conditionalFormatting sqref="C3:C6">
    <cfRule type="expression" dxfId="1" priority="2">
      <formula>LEN(TRIM(C3))=0</formula>
    </cfRule>
  </conditionalFormatting>
  <conditionalFormatting sqref="C11:C24">
    <cfRule type="expression" dxfId="0" priority="1">
      <formula>LEN(TRIM(C11))=0</formula>
    </cfRule>
  </conditionalFormatting>
  <dataValidations count="4">
    <dataValidation type="list" allowBlank="1" showInputMessage="1" showErrorMessage="1" sqref="C5" xr:uid="{2F3390B8-E219-431D-8F37-D0B22C5B14D5}">
      <formula1>INDIRECT(C3 &amp; C4 &amp; "Options")</formula1>
    </dataValidation>
    <dataValidation type="list" allowBlank="1" showInputMessage="1" showErrorMessage="1" sqref="C6" xr:uid="{B75E2DB3-7797-463F-AFE3-7C2DB1819A09}">
      <formula1>INDIRECT(C3 &amp; "Customer")</formula1>
    </dataValidation>
    <dataValidation type="list" allowBlank="1" showInputMessage="1" showErrorMessage="1" sqref="C4" xr:uid="{00B81FD6-ABDD-4E25-922C-D5009B52B06A}">
      <formula1>INDIRECT($C$3&amp;"Protocol")</formula1>
    </dataValidation>
    <dataValidation type="list" allowBlank="1" showInputMessage="1" showErrorMessage="1" sqref="C11:C24" xr:uid="{B2E0DACF-08A1-4E15-A79C-5A4447DEA29D}">
      <formula1>INDIRECT($C$7)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D35437-0F14-4644-9F11-00FC4D014246}">
          <x14:formula1>
            <xm:f>Protocol_Cost_Effort!$A$2:$A$28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C9DB-C606-43EF-AFE9-A4E65A681647}">
  <sheetPr>
    <tabColor rgb="FF0070C0"/>
  </sheetPr>
  <dimension ref="A1:L41"/>
  <sheetViews>
    <sheetView workbookViewId="0">
      <pane xSplit="3" ySplit="1" topLeftCell="D5" activePane="bottomRight" state="frozenSplit"/>
      <selection activeCell="B4" sqref="B4:B6"/>
      <selection pane="topRight" activeCell="B4" sqref="B4:B6"/>
      <selection pane="bottomLeft" activeCell="B4" sqref="B4:B6"/>
      <selection pane="bottomRight" activeCell="D23" sqref="D23"/>
    </sheetView>
  </sheetViews>
  <sheetFormatPr defaultRowHeight="14.5" x14ac:dyDescent="0.35"/>
  <cols>
    <col min="1" max="2" width="15.453125" style="10" customWidth="1"/>
    <col min="3" max="3" width="49.54296875" style="10" bestFit="1" customWidth="1"/>
    <col min="4" max="4" width="49.54296875" style="20" customWidth="1"/>
    <col min="5" max="5" width="31.453125" style="10" customWidth="1"/>
    <col min="6" max="6" width="36.453125" style="10" bestFit="1" customWidth="1"/>
    <col min="7" max="7" width="28.6328125" style="10" bestFit="1" customWidth="1"/>
    <col min="8" max="8" width="37.6328125" style="10" bestFit="1" customWidth="1"/>
    <col min="9" max="9" width="30.1796875" style="10" bestFit="1" customWidth="1"/>
    <col min="10" max="10" width="31.36328125" style="10" bestFit="1" customWidth="1"/>
    <col min="11" max="11" width="25.6328125" style="10" bestFit="1" customWidth="1"/>
    <col min="12" max="12" width="26.81640625" style="10" bestFit="1" customWidth="1"/>
    <col min="13" max="16384" width="8.7265625" style="10"/>
  </cols>
  <sheetData>
    <row r="1" spans="1:12" ht="15" thickBot="1" x14ac:dyDescent="0.4">
      <c r="A1" s="11" t="s">
        <v>0</v>
      </c>
      <c r="B1" s="11" t="s">
        <v>87</v>
      </c>
      <c r="C1" s="11" t="s">
        <v>79</v>
      </c>
      <c r="D1" s="23" t="s">
        <v>129</v>
      </c>
      <c r="E1" s="11" t="s">
        <v>80</v>
      </c>
      <c r="F1" s="11" t="s">
        <v>81</v>
      </c>
      <c r="G1" s="11" t="s">
        <v>82</v>
      </c>
      <c r="H1" s="11" t="s">
        <v>83</v>
      </c>
      <c r="I1" s="11" t="s">
        <v>84</v>
      </c>
      <c r="J1" s="11" t="s">
        <v>107</v>
      </c>
      <c r="K1" s="13" t="s">
        <v>85</v>
      </c>
      <c r="L1" s="19" t="s">
        <v>86</v>
      </c>
    </row>
    <row r="2" spans="1:12" x14ac:dyDescent="0.35">
      <c r="A2" s="7" t="s">
        <v>10</v>
      </c>
      <c r="B2" s="7" t="s">
        <v>88</v>
      </c>
      <c r="C2" s="1" t="s">
        <v>160</v>
      </c>
      <c r="D2" s="24" t="str">
        <f>A2&amp;B2&amp;C2</f>
        <v>SCCAS2New Connectivity - PRD &amp; QAS (TEST)</v>
      </c>
      <c r="E2" s="4">
        <v>1500</v>
      </c>
      <c r="F2" s="4">
        <v>9</v>
      </c>
      <c r="G2" s="4">
        <v>4</v>
      </c>
      <c r="H2" s="4">
        <v>4</v>
      </c>
      <c r="I2" s="4">
        <v>8</v>
      </c>
      <c r="J2" s="4">
        <v>2</v>
      </c>
      <c r="K2" s="5">
        <f>SUM(G2,I2,J2)</f>
        <v>14</v>
      </c>
      <c r="L2" s="6">
        <f>SUM(H2,I2,J2)</f>
        <v>14</v>
      </c>
    </row>
    <row r="3" spans="1:12" x14ac:dyDescent="0.35">
      <c r="A3" s="8" t="s">
        <v>10</v>
      </c>
      <c r="B3" s="8" t="s">
        <v>88</v>
      </c>
      <c r="C3" s="1" t="s">
        <v>161</v>
      </c>
      <c r="D3" s="24" t="str">
        <f t="shared" ref="D3:D36" si="0">A3&amp;B3&amp;C3</f>
        <v>SCCAS2Connectivity Change/Update - PRD</v>
      </c>
      <c r="E3" s="4">
        <v>750</v>
      </c>
      <c r="F3" s="4">
        <v>4.5</v>
      </c>
      <c r="G3" s="4">
        <v>0</v>
      </c>
      <c r="H3" s="4">
        <v>2</v>
      </c>
      <c r="I3" s="4">
        <v>4</v>
      </c>
      <c r="J3" s="4">
        <v>1</v>
      </c>
      <c r="K3" s="5">
        <f t="shared" ref="K3:K28" si="1">SUM(G3,I3,J3)</f>
        <v>5</v>
      </c>
      <c r="L3" s="6">
        <f t="shared" ref="L3:L28" si="2">SUM(H3,I3,J3)</f>
        <v>7</v>
      </c>
    </row>
    <row r="4" spans="1:12" x14ac:dyDescent="0.35">
      <c r="A4" s="8" t="s">
        <v>10</v>
      </c>
      <c r="B4" s="8" t="s">
        <v>88</v>
      </c>
      <c r="C4" s="1" t="s">
        <v>162</v>
      </c>
      <c r="D4" s="24" t="str">
        <f t="shared" si="0"/>
        <v>SCCAS2Connectivity Change/Update - QAS (TEST)</v>
      </c>
      <c r="E4" s="4">
        <v>750</v>
      </c>
      <c r="F4" s="4">
        <v>4.5</v>
      </c>
      <c r="G4" s="4">
        <v>0</v>
      </c>
      <c r="H4" s="4">
        <v>2</v>
      </c>
      <c r="I4" s="4">
        <v>4</v>
      </c>
      <c r="J4" s="4">
        <v>1</v>
      </c>
      <c r="K4" s="5">
        <f t="shared" si="1"/>
        <v>5</v>
      </c>
      <c r="L4" s="6">
        <f t="shared" si="2"/>
        <v>7</v>
      </c>
    </row>
    <row r="5" spans="1:12" x14ac:dyDescent="0.35">
      <c r="A5" s="8" t="s">
        <v>10</v>
      </c>
      <c r="B5" s="8" t="s">
        <v>88</v>
      </c>
      <c r="C5" s="1" t="s">
        <v>163</v>
      </c>
      <c r="D5" s="24" t="str">
        <f t="shared" si="0"/>
        <v>SCCAS2Connectivity Change/Update - PRD &amp; QAS (TEST)</v>
      </c>
      <c r="E5" s="4">
        <v>1500</v>
      </c>
      <c r="F5" s="4">
        <v>9</v>
      </c>
      <c r="G5" s="4">
        <v>0</v>
      </c>
      <c r="H5" s="4">
        <v>4</v>
      </c>
      <c r="I5" s="4">
        <v>8</v>
      </c>
      <c r="J5" s="4">
        <v>2</v>
      </c>
      <c r="K5" s="5">
        <f t="shared" si="1"/>
        <v>10</v>
      </c>
      <c r="L5" s="6">
        <f t="shared" si="2"/>
        <v>14</v>
      </c>
    </row>
    <row r="6" spans="1:12" x14ac:dyDescent="0.35">
      <c r="A6" s="8" t="s">
        <v>10</v>
      </c>
      <c r="B6" s="8" t="s">
        <v>88</v>
      </c>
      <c r="C6" s="1" t="s">
        <v>164</v>
      </c>
      <c r="D6" s="24" t="str">
        <f t="shared" si="0"/>
        <v>SCCAS2Existing Connectivity - PRD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5">
        <f t="shared" ref="K6" si="3">SUM(G6,I6,J6)</f>
        <v>0</v>
      </c>
      <c r="L6" s="6">
        <f t="shared" ref="L6" si="4">SUM(H6,I6,J6)</f>
        <v>0</v>
      </c>
    </row>
    <row r="7" spans="1:12" x14ac:dyDescent="0.35">
      <c r="A7" s="8" t="s">
        <v>10</v>
      </c>
      <c r="B7" s="8" t="s">
        <v>88</v>
      </c>
      <c r="C7" s="1" t="s">
        <v>165</v>
      </c>
      <c r="D7" s="24" t="str">
        <f t="shared" si="0"/>
        <v>SCCAS2Existing Connectivity - QAS (TEST)</v>
      </c>
      <c r="E7" s="4">
        <v>0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5">
        <f t="shared" si="1"/>
        <v>0</v>
      </c>
      <c r="L7" s="6">
        <f t="shared" si="2"/>
        <v>0</v>
      </c>
    </row>
    <row r="8" spans="1:12" x14ac:dyDescent="0.35">
      <c r="A8" s="8" t="s">
        <v>10</v>
      </c>
      <c r="B8" s="8" t="s">
        <v>88</v>
      </c>
      <c r="C8" s="1" t="s">
        <v>166</v>
      </c>
      <c r="D8" s="24" t="str">
        <f t="shared" si="0"/>
        <v>SCCAS2Existing Connectivity - PRD &amp; QAS (TEST)</v>
      </c>
      <c r="E8" s="4">
        <v>0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5">
        <f t="shared" si="1"/>
        <v>0</v>
      </c>
      <c r="L8" s="6">
        <f t="shared" si="2"/>
        <v>0</v>
      </c>
    </row>
    <row r="9" spans="1:12" x14ac:dyDescent="0.35">
      <c r="A9" s="8" t="s">
        <v>10</v>
      </c>
      <c r="B9" s="8" t="s">
        <v>89</v>
      </c>
      <c r="C9" s="1" t="s">
        <v>160</v>
      </c>
      <c r="D9" s="24" t="str">
        <f t="shared" si="0"/>
        <v>SCCOFTP2New Connectivity - PRD &amp; QAS (TEST)</v>
      </c>
      <c r="E9" s="4">
        <v>1500</v>
      </c>
      <c r="F9" s="4">
        <v>9</v>
      </c>
      <c r="G9" s="4">
        <v>4</v>
      </c>
      <c r="H9" s="4">
        <v>4</v>
      </c>
      <c r="I9" s="4">
        <v>8</v>
      </c>
      <c r="J9" s="4">
        <v>2</v>
      </c>
      <c r="K9" s="5">
        <f t="shared" si="1"/>
        <v>14</v>
      </c>
      <c r="L9" s="6">
        <f t="shared" si="2"/>
        <v>14</v>
      </c>
    </row>
    <row r="10" spans="1:12" x14ac:dyDescent="0.35">
      <c r="A10" s="8" t="s">
        <v>10</v>
      </c>
      <c r="B10" s="8" t="s">
        <v>89</v>
      </c>
      <c r="C10" s="1" t="s">
        <v>161</v>
      </c>
      <c r="D10" s="24" t="str">
        <f t="shared" si="0"/>
        <v>SCCOFTP2Connectivity Change/Update - PRD</v>
      </c>
      <c r="E10" s="4">
        <v>750</v>
      </c>
      <c r="F10" s="4">
        <v>4.5</v>
      </c>
      <c r="G10" s="4">
        <v>0</v>
      </c>
      <c r="H10" s="4">
        <v>2</v>
      </c>
      <c r="I10" s="4">
        <v>4</v>
      </c>
      <c r="J10" s="4">
        <v>1</v>
      </c>
      <c r="K10" s="5">
        <f t="shared" si="1"/>
        <v>5</v>
      </c>
      <c r="L10" s="6">
        <f t="shared" si="2"/>
        <v>7</v>
      </c>
    </row>
    <row r="11" spans="1:12" x14ac:dyDescent="0.35">
      <c r="A11" s="8" t="s">
        <v>10</v>
      </c>
      <c r="B11" s="8" t="s">
        <v>89</v>
      </c>
      <c r="C11" s="1" t="s">
        <v>162</v>
      </c>
      <c r="D11" s="24" t="str">
        <f t="shared" si="0"/>
        <v>SCCOFTP2Connectivity Change/Update - QAS (TEST)</v>
      </c>
      <c r="E11" s="4">
        <v>750</v>
      </c>
      <c r="F11" s="4">
        <v>4.5</v>
      </c>
      <c r="G11" s="4">
        <v>0</v>
      </c>
      <c r="H11" s="4">
        <v>2</v>
      </c>
      <c r="I11" s="4">
        <v>4</v>
      </c>
      <c r="J11" s="4">
        <v>1</v>
      </c>
      <c r="K11" s="5">
        <f t="shared" si="1"/>
        <v>5</v>
      </c>
      <c r="L11" s="6">
        <f t="shared" si="2"/>
        <v>7</v>
      </c>
    </row>
    <row r="12" spans="1:12" x14ac:dyDescent="0.35">
      <c r="A12" s="8" t="s">
        <v>10</v>
      </c>
      <c r="B12" s="8" t="s">
        <v>89</v>
      </c>
      <c r="C12" s="1" t="s">
        <v>163</v>
      </c>
      <c r="D12" s="24" t="str">
        <f t="shared" si="0"/>
        <v>SCCOFTP2Connectivity Change/Update - PRD &amp; QAS (TEST)</v>
      </c>
      <c r="E12" s="4">
        <v>1500</v>
      </c>
      <c r="F12" s="4">
        <v>9</v>
      </c>
      <c r="G12" s="4">
        <v>0</v>
      </c>
      <c r="H12" s="4">
        <v>4</v>
      </c>
      <c r="I12" s="4">
        <v>8</v>
      </c>
      <c r="J12" s="4">
        <v>2</v>
      </c>
      <c r="K12" s="5">
        <f t="shared" si="1"/>
        <v>10</v>
      </c>
      <c r="L12" s="6">
        <f t="shared" si="2"/>
        <v>14</v>
      </c>
    </row>
    <row r="13" spans="1:12" x14ac:dyDescent="0.35">
      <c r="A13" s="8" t="s">
        <v>10</v>
      </c>
      <c r="B13" s="8" t="s">
        <v>89</v>
      </c>
      <c r="C13" s="1" t="s">
        <v>164</v>
      </c>
      <c r="D13" s="24" t="str">
        <f t="shared" si="0"/>
        <v>SCCOFTP2Existing Connectivity - PRD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5">
        <f t="shared" si="1"/>
        <v>0</v>
      </c>
      <c r="L13" s="6">
        <f t="shared" si="2"/>
        <v>0</v>
      </c>
    </row>
    <row r="14" spans="1:12" x14ac:dyDescent="0.35">
      <c r="A14" s="8" t="s">
        <v>10</v>
      </c>
      <c r="B14" s="8" t="s">
        <v>89</v>
      </c>
      <c r="C14" s="1" t="s">
        <v>165</v>
      </c>
      <c r="D14" s="24" t="str">
        <f t="shared" si="0"/>
        <v>SCCOFTP2Existing Connectivity - QAS (TEST)</v>
      </c>
      <c r="E14" s="4">
        <v>0</v>
      </c>
      <c r="F14" s="4">
        <v>1</v>
      </c>
      <c r="G14" s="4">
        <v>0</v>
      </c>
      <c r="H14" s="4">
        <v>0</v>
      </c>
      <c r="I14" s="4">
        <v>0</v>
      </c>
      <c r="J14" s="4">
        <v>0</v>
      </c>
      <c r="K14" s="5">
        <f t="shared" si="1"/>
        <v>0</v>
      </c>
      <c r="L14" s="6">
        <f t="shared" si="2"/>
        <v>0</v>
      </c>
    </row>
    <row r="15" spans="1:12" x14ac:dyDescent="0.35">
      <c r="A15" s="8" t="s">
        <v>10</v>
      </c>
      <c r="B15" s="8" t="s">
        <v>89</v>
      </c>
      <c r="C15" s="1" t="s">
        <v>166</v>
      </c>
      <c r="D15" s="24" t="str">
        <f t="shared" si="0"/>
        <v>SCCOFTP2Existing Connectivity - PRD &amp; QAS (TEST)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0</v>
      </c>
      <c r="K15" s="5">
        <f t="shared" si="1"/>
        <v>0</v>
      </c>
      <c r="L15" s="6">
        <f t="shared" si="2"/>
        <v>0</v>
      </c>
    </row>
    <row r="16" spans="1:12" x14ac:dyDescent="0.35">
      <c r="A16" s="9" t="s">
        <v>115</v>
      </c>
      <c r="B16" s="8" t="s">
        <v>88</v>
      </c>
      <c r="C16" s="1" t="s">
        <v>167</v>
      </c>
      <c r="D16" s="24" t="str">
        <f t="shared" si="0"/>
        <v>AEROAS2New Connectivity - PRD &amp; PrePRD</v>
      </c>
      <c r="E16" s="4">
        <v>1500</v>
      </c>
      <c r="F16" s="4">
        <v>9</v>
      </c>
      <c r="G16" s="4">
        <v>0</v>
      </c>
      <c r="H16" s="4">
        <v>4</v>
      </c>
      <c r="I16" s="4">
        <v>8</v>
      </c>
      <c r="J16" s="4">
        <v>2</v>
      </c>
      <c r="K16" s="5">
        <f>SUM(G16,I16,J16)</f>
        <v>10</v>
      </c>
      <c r="L16" s="6">
        <f>SUM(H16,I16,J16)</f>
        <v>14</v>
      </c>
    </row>
    <row r="17" spans="1:12" x14ac:dyDescent="0.35">
      <c r="A17" s="9" t="s">
        <v>115</v>
      </c>
      <c r="B17" s="8" t="s">
        <v>88</v>
      </c>
      <c r="C17" s="1" t="s">
        <v>161</v>
      </c>
      <c r="D17" s="24" t="str">
        <f t="shared" si="0"/>
        <v>AEROAS2Connectivity Change/Update - PRD</v>
      </c>
      <c r="E17" s="4">
        <v>750</v>
      </c>
      <c r="F17" s="4">
        <v>4.5</v>
      </c>
      <c r="G17" s="4">
        <v>0</v>
      </c>
      <c r="H17" s="4">
        <v>2</v>
      </c>
      <c r="I17" s="4">
        <v>4</v>
      </c>
      <c r="J17" s="4">
        <v>1</v>
      </c>
      <c r="K17" s="5">
        <f t="shared" ref="K17:K22" si="5">SUM(G17,I17,J17)</f>
        <v>5</v>
      </c>
      <c r="L17" s="6">
        <f t="shared" ref="L17:L22" si="6">SUM(H17,I17,J17)</f>
        <v>7</v>
      </c>
    </row>
    <row r="18" spans="1:12" x14ac:dyDescent="0.35">
      <c r="A18" s="9" t="s">
        <v>115</v>
      </c>
      <c r="B18" s="8" t="s">
        <v>88</v>
      </c>
      <c r="C18" s="1" t="s">
        <v>168</v>
      </c>
      <c r="D18" s="24" t="str">
        <f t="shared" si="0"/>
        <v>AEROAS2Connectivity Change/Update - PrePRD</v>
      </c>
      <c r="E18" s="4">
        <v>750</v>
      </c>
      <c r="F18" s="4">
        <v>4.5</v>
      </c>
      <c r="G18" s="4">
        <v>0</v>
      </c>
      <c r="H18" s="4">
        <v>2</v>
      </c>
      <c r="I18" s="4">
        <v>4</v>
      </c>
      <c r="J18" s="4">
        <v>1</v>
      </c>
      <c r="K18" s="5">
        <f t="shared" si="5"/>
        <v>5</v>
      </c>
      <c r="L18" s="6">
        <f t="shared" si="6"/>
        <v>7</v>
      </c>
    </row>
    <row r="19" spans="1:12" x14ac:dyDescent="0.35">
      <c r="A19" s="9" t="s">
        <v>115</v>
      </c>
      <c r="B19" s="8" t="s">
        <v>88</v>
      </c>
      <c r="C19" s="1" t="s">
        <v>169</v>
      </c>
      <c r="D19" s="24" t="str">
        <f t="shared" si="0"/>
        <v>AEROAS2Connectivity Change/Update - PRD &amp; PrePRD</v>
      </c>
      <c r="E19" s="4">
        <v>1500</v>
      </c>
      <c r="F19" s="4">
        <v>9</v>
      </c>
      <c r="G19" s="4">
        <v>0</v>
      </c>
      <c r="H19" s="4">
        <v>4</v>
      </c>
      <c r="I19" s="4">
        <v>8</v>
      </c>
      <c r="J19" s="4">
        <v>2</v>
      </c>
      <c r="K19" s="5">
        <f t="shared" si="5"/>
        <v>10</v>
      </c>
      <c r="L19" s="6">
        <f t="shared" si="6"/>
        <v>14</v>
      </c>
    </row>
    <row r="20" spans="1:12" x14ac:dyDescent="0.35">
      <c r="A20" s="9" t="s">
        <v>115</v>
      </c>
      <c r="B20" s="8" t="s">
        <v>88</v>
      </c>
      <c r="C20" s="1" t="s">
        <v>164</v>
      </c>
      <c r="D20" s="24" t="str">
        <f t="shared" si="0"/>
        <v>AEROAS2Existing Connectivity - PRD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5">
        <f t="shared" ref="K20" si="7">SUM(G20,I20,J20)</f>
        <v>0</v>
      </c>
      <c r="L20" s="6">
        <f t="shared" ref="L20" si="8">SUM(H20,I20,J20)</f>
        <v>0</v>
      </c>
    </row>
    <row r="21" spans="1:12" x14ac:dyDescent="0.35">
      <c r="A21" s="9" t="s">
        <v>115</v>
      </c>
      <c r="B21" s="8" t="s">
        <v>88</v>
      </c>
      <c r="C21" s="1" t="s">
        <v>170</v>
      </c>
      <c r="D21" s="24" t="str">
        <f t="shared" si="0"/>
        <v>AEROAS2Existing Connectivity - PrePRD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5">
        <f t="shared" si="5"/>
        <v>0</v>
      </c>
      <c r="L21" s="6">
        <f t="shared" si="6"/>
        <v>0</v>
      </c>
    </row>
    <row r="22" spans="1:12" x14ac:dyDescent="0.35">
      <c r="A22" s="9" t="s">
        <v>115</v>
      </c>
      <c r="B22" s="8" t="s">
        <v>88</v>
      </c>
      <c r="C22" s="1" t="s">
        <v>171</v>
      </c>
      <c r="D22" s="24" t="str">
        <f t="shared" si="0"/>
        <v>AEROAS2Existing Connectivity - PRD &amp; PrePRD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5">
        <f t="shared" si="5"/>
        <v>0</v>
      </c>
      <c r="L22" s="6">
        <f t="shared" si="6"/>
        <v>0</v>
      </c>
    </row>
    <row r="23" spans="1:12" x14ac:dyDescent="0.35">
      <c r="A23" s="9" t="s">
        <v>117</v>
      </c>
      <c r="B23" s="8" t="s">
        <v>88</v>
      </c>
      <c r="C23" s="1" t="s">
        <v>160</v>
      </c>
      <c r="D23" s="24" t="str">
        <f t="shared" si="0"/>
        <v>SRMAS2New Connectivity - PRD &amp; QAS (TEST)</v>
      </c>
      <c r="E23" s="4">
        <v>3640</v>
      </c>
      <c r="F23" s="4">
        <v>26</v>
      </c>
      <c r="G23" s="4">
        <v>0</v>
      </c>
      <c r="H23" s="4">
        <v>4</v>
      </c>
      <c r="I23" s="4">
        <v>16</v>
      </c>
      <c r="J23" s="4">
        <v>8</v>
      </c>
      <c r="K23" s="5">
        <f t="shared" si="1"/>
        <v>24</v>
      </c>
      <c r="L23" s="6">
        <f t="shared" si="2"/>
        <v>28</v>
      </c>
    </row>
    <row r="24" spans="1:12" x14ac:dyDescent="0.35">
      <c r="A24" s="9" t="s">
        <v>117</v>
      </c>
      <c r="B24" s="8" t="s">
        <v>88</v>
      </c>
      <c r="C24" s="1" t="s">
        <v>161</v>
      </c>
      <c r="D24" s="24" t="str">
        <f t="shared" si="0"/>
        <v>SRMAS2Connectivity Change/Update - PRD</v>
      </c>
      <c r="E24" s="4">
        <v>1600</v>
      </c>
      <c r="F24" s="4">
        <v>13</v>
      </c>
      <c r="G24" s="4">
        <v>0</v>
      </c>
      <c r="H24" s="4">
        <v>2</v>
      </c>
      <c r="I24" s="4">
        <v>8</v>
      </c>
      <c r="J24" s="4">
        <v>4</v>
      </c>
      <c r="K24" s="5">
        <f t="shared" si="1"/>
        <v>12</v>
      </c>
      <c r="L24" s="6">
        <f t="shared" si="2"/>
        <v>14</v>
      </c>
    </row>
    <row r="25" spans="1:12" x14ac:dyDescent="0.35">
      <c r="A25" s="9" t="s">
        <v>117</v>
      </c>
      <c r="B25" s="8" t="s">
        <v>88</v>
      </c>
      <c r="C25" s="1" t="s">
        <v>162</v>
      </c>
      <c r="D25" s="24" t="str">
        <f t="shared" si="0"/>
        <v>SRMAS2Connectivity Change/Update - QAS (TEST)</v>
      </c>
      <c r="E25" s="4">
        <v>1600</v>
      </c>
      <c r="F25" s="4">
        <v>13</v>
      </c>
      <c r="G25" s="4">
        <v>0</v>
      </c>
      <c r="H25" s="4">
        <v>2</v>
      </c>
      <c r="I25" s="4">
        <v>8</v>
      </c>
      <c r="J25" s="4">
        <v>4</v>
      </c>
      <c r="K25" s="5">
        <f t="shared" si="1"/>
        <v>12</v>
      </c>
      <c r="L25" s="6">
        <f t="shared" si="2"/>
        <v>14</v>
      </c>
    </row>
    <row r="26" spans="1:12" x14ac:dyDescent="0.35">
      <c r="A26" s="9" t="s">
        <v>117</v>
      </c>
      <c r="B26" s="8" t="s">
        <v>88</v>
      </c>
      <c r="C26" s="1" t="s">
        <v>163</v>
      </c>
      <c r="D26" s="24" t="str">
        <f t="shared" si="0"/>
        <v>SRMAS2Connectivity Change/Update - PRD &amp; QAS (TEST)</v>
      </c>
      <c r="E26" s="4">
        <v>3640</v>
      </c>
      <c r="F26" s="4">
        <v>26</v>
      </c>
      <c r="G26" s="4">
        <v>0</v>
      </c>
      <c r="H26" s="4">
        <v>4</v>
      </c>
      <c r="I26" s="4">
        <v>16</v>
      </c>
      <c r="J26" s="4">
        <v>8</v>
      </c>
      <c r="K26" s="5">
        <f t="shared" si="1"/>
        <v>24</v>
      </c>
      <c r="L26" s="6">
        <f t="shared" si="2"/>
        <v>28</v>
      </c>
    </row>
    <row r="27" spans="1:12" x14ac:dyDescent="0.35">
      <c r="A27" s="9" t="s">
        <v>117</v>
      </c>
      <c r="B27" s="8" t="s">
        <v>88</v>
      </c>
      <c r="C27" s="1" t="s">
        <v>164</v>
      </c>
      <c r="D27" s="24" t="str">
        <f t="shared" si="0"/>
        <v>SRMAS2Existing Connectivity - PRD</v>
      </c>
      <c r="E27" s="4">
        <v>0</v>
      </c>
      <c r="F27" s="4">
        <v>1</v>
      </c>
      <c r="G27" s="4">
        <v>0</v>
      </c>
      <c r="H27" s="4">
        <v>0</v>
      </c>
      <c r="I27" s="4">
        <v>0</v>
      </c>
      <c r="J27" s="4">
        <v>0</v>
      </c>
      <c r="K27" s="5">
        <f t="shared" si="1"/>
        <v>0</v>
      </c>
      <c r="L27" s="6">
        <f t="shared" si="2"/>
        <v>0</v>
      </c>
    </row>
    <row r="28" spans="1:12" x14ac:dyDescent="0.35">
      <c r="A28" s="9" t="s">
        <v>117</v>
      </c>
      <c r="B28" s="8" t="s">
        <v>88</v>
      </c>
      <c r="C28" s="1" t="s">
        <v>165</v>
      </c>
      <c r="D28" s="24" t="str">
        <f t="shared" si="0"/>
        <v>SRMAS2Existing Connectivity - QAS (TEST)</v>
      </c>
      <c r="E28" s="4">
        <v>0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  <c r="K28" s="5">
        <f t="shared" si="1"/>
        <v>0</v>
      </c>
      <c r="L28" s="6">
        <f t="shared" si="2"/>
        <v>0</v>
      </c>
    </row>
    <row r="29" spans="1:12" x14ac:dyDescent="0.35">
      <c r="A29" s="9" t="s">
        <v>117</v>
      </c>
      <c r="B29" s="8" t="s">
        <v>88</v>
      </c>
      <c r="C29" s="1" t="s">
        <v>166</v>
      </c>
      <c r="D29" s="24" t="str">
        <f t="shared" si="0"/>
        <v>SRMAS2Existing Connectivity - PRD &amp; QAS (TEST)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5">
        <f t="shared" ref="K29" si="9">SUM(G29,I29,J29)</f>
        <v>0</v>
      </c>
      <c r="L29" s="6">
        <f t="shared" ref="L29" si="10">SUM(H29,I29,J29)</f>
        <v>0</v>
      </c>
    </row>
    <row r="30" spans="1:12" x14ac:dyDescent="0.35">
      <c r="A30" s="9" t="s">
        <v>117</v>
      </c>
      <c r="B30" s="8" t="s">
        <v>90</v>
      </c>
      <c r="C30" s="1" t="s">
        <v>160</v>
      </c>
      <c r="D30" s="24" t="str">
        <f t="shared" si="0"/>
        <v>SRMHTTPSNew Connectivity - PRD &amp; QAS (TEST)</v>
      </c>
      <c r="E30" s="4">
        <v>3640</v>
      </c>
      <c r="F30" s="4">
        <v>26</v>
      </c>
      <c r="G30" s="4">
        <v>0</v>
      </c>
      <c r="H30" s="4">
        <v>4</v>
      </c>
      <c r="I30" s="4">
        <v>16</v>
      </c>
      <c r="J30" s="4">
        <v>8</v>
      </c>
      <c r="K30" s="5">
        <f t="shared" ref="K30:K36" si="11">SUM(G30,I30,J30)</f>
        <v>24</v>
      </c>
      <c r="L30" s="6">
        <f t="shared" ref="L30:L36" si="12">SUM(H30,I30,J30)</f>
        <v>28</v>
      </c>
    </row>
    <row r="31" spans="1:12" x14ac:dyDescent="0.35">
      <c r="A31" s="9" t="s">
        <v>117</v>
      </c>
      <c r="B31" s="8" t="s">
        <v>90</v>
      </c>
      <c r="C31" s="1" t="s">
        <v>161</v>
      </c>
      <c r="D31" s="24" t="str">
        <f t="shared" si="0"/>
        <v>SRMHTTPSConnectivity Change/Update - PRD</v>
      </c>
      <c r="E31" s="4">
        <v>1600</v>
      </c>
      <c r="F31" s="4">
        <v>13</v>
      </c>
      <c r="G31" s="4">
        <v>0</v>
      </c>
      <c r="H31" s="4">
        <v>2</v>
      </c>
      <c r="I31" s="4">
        <v>8</v>
      </c>
      <c r="J31" s="4">
        <v>4</v>
      </c>
      <c r="K31" s="5">
        <f t="shared" si="11"/>
        <v>12</v>
      </c>
      <c r="L31" s="6">
        <f t="shared" si="12"/>
        <v>14</v>
      </c>
    </row>
    <row r="32" spans="1:12" x14ac:dyDescent="0.35">
      <c r="A32" s="9" t="s">
        <v>117</v>
      </c>
      <c r="B32" s="8" t="s">
        <v>90</v>
      </c>
      <c r="C32" s="1" t="s">
        <v>162</v>
      </c>
      <c r="D32" s="24" t="str">
        <f t="shared" si="0"/>
        <v>SRMHTTPSConnectivity Change/Update - QAS (TEST)</v>
      </c>
      <c r="E32" s="4">
        <v>1600</v>
      </c>
      <c r="F32" s="4">
        <v>13</v>
      </c>
      <c r="G32" s="4">
        <v>0</v>
      </c>
      <c r="H32" s="4">
        <v>2</v>
      </c>
      <c r="I32" s="4">
        <v>8</v>
      </c>
      <c r="J32" s="4">
        <v>4</v>
      </c>
      <c r="K32" s="5">
        <f t="shared" si="11"/>
        <v>12</v>
      </c>
      <c r="L32" s="6">
        <f t="shared" si="12"/>
        <v>14</v>
      </c>
    </row>
    <row r="33" spans="1:12" x14ac:dyDescent="0.35">
      <c r="A33" s="9" t="s">
        <v>117</v>
      </c>
      <c r="B33" s="8" t="s">
        <v>90</v>
      </c>
      <c r="C33" s="1" t="s">
        <v>163</v>
      </c>
      <c r="D33" s="24" t="str">
        <f t="shared" si="0"/>
        <v>SRMHTTPSConnectivity Change/Update - PRD &amp; QAS (TEST)</v>
      </c>
      <c r="E33" s="4">
        <v>3640</v>
      </c>
      <c r="F33" s="4">
        <v>26</v>
      </c>
      <c r="G33" s="4">
        <v>0</v>
      </c>
      <c r="H33" s="4">
        <v>4</v>
      </c>
      <c r="I33" s="4">
        <v>16</v>
      </c>
      <c r="J33" s="4">
        <v>8</v>
      </c>
      <c r="K33" s="5">
        <f t="shared" si="11"/>
        <v>24</v>
      </c>
      <c r="L33" s="6">
        <f t="shared" si="12"/>
        <v>28</v>
      </c>
    </row>
    <row r="34" spans="1:12" x14ac:dyDescent="0.35">
      <c r="A34" s="9" t="s">
        <v>117</v>
      </c>
      <c r="B34" s="8" t="s">
        <v>90</v>
      </c>
      <c r="C34" s="1" t="s">
        <v>164</v>
      </c>
      <c r="D34" s="24" t="str">
        <f t="shared" si="0"/>
        <v>SRMHTTPSExisting Connectivity - PRD</v>
      </c>
      <c r="E34" s="4">
        <v>0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  <c r="K34" s="5">
        <f t="shared" si="11"/>
        <v>0</v>
      </c>
      <c r="L34" s="6">
        <f t="shared" si="12"/>
        <v>0</v>
      </c>
    </row>
    <row r="35" spans="1:12" x14ac:dyDescent="0.35">
      <c r="A35" s="9" t="s">
        <v>117</v>
      </c>
      <c r="B35" s="8" t="s">
        <v>90</v>
      </c>
      <c r="C35" s="1" t="s">
        <v>165</v>
      </c>
      <c r="D35" s="24" t="str">
        <f t="shared" si="0"/>
        <v>SRMHTTPSExisting Connectivity - QAS (TEST)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5">
        <f t="shared" ref="K35" si="13">SUM(G35,I35,J35)</f>
        <v>0</v>
      </c>
      <c r="L35" s="6">
        <f t="shared" ref="L35" si="14">SUM(H35,I35,J35)</f>
        <v>0</v>
      </c>
    </row>
    <row r="36" spans="1:12" x14ac:dyDescent="0.35">
      <c r="A36" s="9" t="s">
        <v>117</v>
      </c>
      <c r="B36" s="8" t="s">
        <v>90</v>
      </c>
      <c r="C36" s="1" t="s">
        <v>166</v>
      </c>
      <c r="D36" s="24" t="str">
        <f t="shared" si="0"/>
        <v>SRMHTTPSExisting Connectivity - PRD &amp; QAS (TEST)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5">
        <f t="shared" si="11"/>
        <v>0</v>
      </c>
      <c r="L36" s="6">
        <f t="shared" si="12"/>
        <v>0</v>
      </c>
    </row>
    <row r="37" spans="1:12" x14ac:dyDescent="0.35">
      <c r="E37" s="2"/>
      <c r="F37" s="3"/>
    </row>
    <row r="38" spans="1:12" x14ac:dyDescent="0.35">
      <c r="E38" s="2"/>
      <c r="F38" s="3"/>
    </row>
    <row r="39" spans="1:12" x14ac:dyDescent="0.35">
      <c r="E39" s="2"/>
      <c r="F39" s="3"/>
    </row>
    <row r="40" spans="1:12" x14ac:dyDescent="0.35">
      <c r="E40" s="1"/>
      <c r="F40" s="3"/>
    </row>
    <row r="41" spans="1:12" x14ac:dyDescent="0.35">
      <c r="E41" s="2"/>
      <c r="F41" s="3"/>
    </row>
  </sheetData>
  <autoFilter ref="A1:L36" xr:uid="{F65EC9DB-C606-43EF-AFE9-A4E65A681647}"/>
  <pageMargins left="0.7" right="0.7" top="0.75" bottom="0.75" header="0.3" footer="0.3"/>
  <pageSetup orientation="portrait" r:id="rId1"/>
  <ignoredErrors>
    <ignoredError sqref="L23:L28 L14:L15 L2:L5 L7:L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7AC7-D326-4140-B6A7-E025CC41246D}">
  <sheetPr>
    <tabColor rgb="FFFF7C80"/>
  </sheetPr>
  <dimension ref="A1:N304"/>
  <sheetViews>
    <sheetView workbookViewId="0">
      <pane ySplit="1" topLeftCell="A242" activePane="bottomLeft" state="frozen"/>
      <selection activeCell="B4" sqref="B4:B6"/>
      <selection pane="bottomLeft" activeCell="B1" sqref="B1:F1048576"/>
    </sheetView>
  </sheetViews>
  <sheetFormatPr defaultRowHeight="12.5" x14ac:dyDescent="0.35"/>
  <cols>
    <col min="1" max="1" width="10.453125" style="9" customWidth="1"/>
    <col min="2" max="2" width="34.08984375" style="9" bestFit="1" customWidth="1"/>
    <col min="3" max="5" width="34.08984375" style="9" hidden="1" customWidth="1"/>
    <col min="6" max="6" width="45.26953125" style="9" bestFit="1" customWidth="1"/>
    <col min="7" max="7" width="45.26953125" style="9" hidden="1" customWidth="1"/>
    <col min="8" max="8" width="36.1796875" style="9" bestFit="1" customWidth="1"/>
    <col min="9" max="9" width="32.6328125" style="9" customWidth="1"/>
    <col min="10" max="10" width="33.7265625" style="9" bestFit="1" customWidth="1"/>
    <col min="11" max="11" width="28.6328125" style="9" bestFit="1" customWidth="1"/>
    <col min="12" max="12" width="19.54296875" style="9" bestFit="1" customWidth="1"/>
    <col min="13" max="13" width="20.54296875" style="9" bestFit="1" customWidth="1"/>
    <col min="14" max="14" width="29.26953125" style="9" bestFit="1" customWidth="1"/>
    <col min="15" max="16384" width="8.7265625" style="9"/>
  </cols>
  <sheetData>
    <row r="1" spans="1:14" s="14" customFormat="1" ht="26.5" customHeight="1" thickBot="1" x14ac:dyDescent="0.4">
      <c r="A1" s="11" t="s">
        <v>0</v>
      </c>
      <c r="B1" s="11" t="s">
        <v>1</v>
      </c>
      <c r="C1" s="21" t="s">
        <v>153</v>
      </c>
      <c r="D1" s="21" t="s">
        <v>159</v>
      </c>
      <c r="E1" s="21" t="s">
        <v>154</v>
      </c>
      <c r="F1" s="11" t="s">
        <v>2</v>
      </c>
      <c r="G1" s="12" t="s">
        <v>111</v>
      </c>
      <c r="H1" s="11" t="s">
        <v>3</v>
      </c>
      <c r="I1" s="11" t="s">
        <v>4</v>
      </c>
      <c r="J1" s="11" t="s">
        <v>5</v>
      </c>
      <c r="K1" s="11" t="s">
        <v>6</v>
      </c>
      <c r="L1" s="11" t="s">
        <v>7</v>
      </c>
      <c r="M1" s="11" t="s">
        <v>8</v>
      </c>
      <c r="N1" s="13" t="s">
        <v>9</v>
      </c>
    </row>
    <row r="2" spans="1:14" x14ac:dyDescent="0.35">
      <c r="A2" s="9" t="s">
        <v>10</v>
      </c>
      <c r="B2" s="9" t="s">
        <v>11</v>
      </c>
      <c r="C2" s="22" t="str">
        <f>SUBSTITUTE(B2," ","")</f>
        <v>CATENSYSChainDriveSystems</v>
      </c>
      <c r="D2" s="22" t="str">
        <f>A2&amp;B2</f>
        <v>SCCCATENSYS Chain Drive Systems</v>
      </c>
      <c r="E2" s="22" t="str">
        <f t="shared" ref="E2:E67" si="0">A2&amp;C2&amp;"Messages"</f>
        <v>SCCCATENSYSChainDriveSystemsMessages</v>
      </c>
      <c r="F2" s="9" t="s">
        <v>106</v>
      </c>
      <c r="G2" s="15" t="str">
        <f>B2&amp;F2</f>
        <v>CATENSYS Chain Drive SystemsPurchase Order / Order Change</v>
      </c>
      <c r="H2" s="9" t="s">
        <v>12</v>
      </c>
      <c r="I2" s="9">
        <v>900</v>
      </c>
      <c r="J2" s="16">
        <v>6</v>
      </c>
      <c r="K2" s="16">
        <f>IF(OR($I2=900,$I2=1000,$I2=1260),SUM(5*8),IF(OR($I2=1300,$I2=2000,$I2=1610),SUM(8*8),IF($I2=7650,SUM(20*8),IF($I2=300,SUM(1*8),""))))</f>
        <v>40</v>
      </c>
      <c r="L2" s="16">
        <f>IF(OR($I2=900,$I2=1000,$I2=1260),SUM(2*8),IF(OR($I2=1300,$I2=2000,$I2=1610),SUM(3*8),IF($I2=7650,SUM(6*8),IF($I2=300,SUM(1*8),""))))</f>
        <v>16</v>
      </c>
      <c r="M2" s="16">
        <f>IF(OR($I2=900,$I2=1000,$I2=1260),SUM(1*8),IF(OR($I2=1300,$I2=2000,$I2=1610),SUM(1*8),IF($I2=7650,SUM(3*8),IF($I2=300,SUM(0.25*8),""))))</f>
        <v>8</v>
      </c>
      <c r="N2" s="17">
        <f>K2+L2+M2</f>
        <v>64</v>
      </c>
    </row>
    <row r="3" spans="1:14" x14ac:dyDescent="0.35">
      <c r="A3" s="9" t="s">
        <v>10</v>
      </c>
      <c r="B3" s="9" t="s">
        <v>11</v>
      </c>
      <c r="C3" s="22" t="str">
        <f t="shared" ref="C3:C68" si="1">SUBSTITUTE(B3," ","")</f>
        <v>CATENSYSChainDriveSystems</v>
      </c>
      <c r="D3" s="22" t="str">
        <f t="shared" ref="D3:D68" si="2">A3&amp;B3</f>
        <v>SCCCATENSYS Chain Drive Systems</v>
      </c>
      <c r="E3" s="22" t="str">
        <f t="shared" si="0"/>
        <v>SCCCATENSYSChainDriveSystemsMessages</v>
      </c>
      <c r="F3" s="9" t="s">
        <v>13</v>
      </c>
      <c r="G3" s="15" t="str">
        <f t="shared" ref="G3:G65" si="3">B3&amp;F3</f>
        <v>CATENSYS Chain Drive SystemsPurchase Order Response</v>
      </c>
      <c r="H3" s="9" t="s">
        <v>14</v>
      </c>
      <c r="I3" s="18">
        <v>1300</v>
      </c>
      <c r="J3" s="16">
        <v>8</v>
      </c>
      <c r="K3" s="16">
        <f t="shared" ref="K3:K65" si="4">IF(OR($I3=900,$I3=1000,$I3=1260),SUM(5*8),IF(OR($I3=1300,$I3=2000,$I3=1610),SUM(8*8),IF($I3=7650,SUM(20*8),IF($I3=300,SUM(1*8),""))))</f>
        <v>64</v>
      </c>
      <c r="L3" s="16">
        <f t="shared" ref="L3:L65" si="5">IF(OR($I3=900,$I3=1000,$I3=1260),SUM(2*8),IF(OR($I3=1300,$I3=2000,$I3=1610),SUM(3*8),IF($I3=7650,SUM(6*8),IF($I3=300,SUM(1*8),""))))</f>
        <v>24</v>
      </c>
      <c r="M3" s="16">
        <f t="shared" ref="M3:M65" si="6">IF(OR($I3=900,$I3=1000,$I3=1260),SUM(1*8),IF(OR($I3=1300,$I3=2000,$I3=1610),SUM(1*8),IF($I3=7650,SUM(3*8),IF($I3=300,SUM(0.25*8),""))))</f>
        <v>8</v>
      </c>
      <c r="N3" s="17">
        <f t="shared" ref="N3:N65" si="7">K3+L3+M3</f>
        <v>96</v>
      </c>
    </row>
    <row r="4" spans="1:14" x14ac:dyDescent="0.35">
      <c r="A4" s="9" t="s">
        <v>10</v>
      </c>
      <c r="B4" s="9" t="s">
        <v>11</v>
      </c>
      <c r="C4" s="22" t="str">
        <f t="shared" si="1"/>
        <v>CATENSYSChainDriveSystems</v>
      </c>
      <c r="D4" s="22" t="str">
        <f t="shared" si="2"/>
        <v>SCCCATENSYS Chain Drive Systems</v>
      </c>
      <c r="E4" s="22" t="str">
        <f t="shared" si="0"/>
        <v>SCCCATENSYSChainDriveSystemsMessages</v>
      </c>
      <c r="F4" s="9" t="s">
        <v>15</v>
      </c>
      <c r="G4" s="15" t="str">
        <f t="shared" si="3"/>
        <v>CATENSYS Chain Drive SystemsDelivery Schedule / Demand Forecast</v>
      </c>
      <c r="H4" s="9" t="s">
        <v>16</v>
      </c>
      <c r="I4" s="9">
        <v>900</v>
      </c>
      <c r="J4" s="16">
        <v>6</v>
      </c>
      <c r="K4" s="16">
        <f t="shared" si="4"/>
        <v>40</v>
      </c>
      <c r="L4" s="16">
        <f t="shared" si="5"/>
        <v>16</v>
      </c>
      <c r="M4" s="16">
        <f t="shared" si="6"/>
        <v>8</v>
      </c>
      <c r="N4" s="17">
        <f t="shared" si="7"/>
        <v>64</v>
      </c>
    </row>
    <row r="5" spans="1:14" x14ac:dyDescent="0.35">
      <c r="A5" s="9" t="s">
        <v>10</v>
      </c>
      <c r="B5" s="9" t="s">
        <v>11</v>
      </c>
      <c r="C5" s="22" t="str">
        <f t="shared" si="1"/>
        <v>CATENSYSChainDriveSystems</v>
      </c>
      <c r="D5" s="22" t="str">
        <f t="shared" si="2"/>
        <v>SCCCATENSYS Chain Drive Systems</v>
      </c>
      <c r="E5" s="22" t="str">
        <f t="shared" si="0"/>
        <v>SCCCATENSYSChainDriveSystemsMessages</v>
      </c>
      <c r="F5" s="9" t="s">
        <v>17</v>
      </c>
      <c r="G5" s="15" t="str">
        <f t="shared" si="3"/>
        <v>CATENSYS Chain Drive SystemsDespatch Advice / Advance Shipping Notification (ASN)</v>
      </c>
      <c r="H5" s="9" t="s">
        <v>18</v>
      </c>
      <c r="I5" s="18">
        <v>1300</v>
      </c>
      <c r="J5" s="16">
        <v>8</v>
      </c>
      <c r="K5" s="16">
        <f t="shared" si="4"/>
        <v>64</v>
      </c>
      <c r="L5" s="16">
        <f t="shared" si="5"/>
        <v>24</v>
      </c>
      <c r="M5" s="16">
        <f t="shared" si="6"/>
        <v>8</v>
      </c>
      <c r="N5" s="17">
        <f t="shared" si="7"/>
        <v>96</v>
      </c>
    </row>
    <row r="6" spans="1:14" x14ac:dyDescent="0.35">
      <c r="A6" s="9" t="s">
        <v>10</v>
      </c>
      <c r="B6" s="9" t="s">
        <v>21</v>
      </c>
      <c r="C6" s="22" t="str">
        <f t="shared" si="1"/>
        <v>ELDORCorporation</v>
      </c>
      <c r="D6" s="22" t="str">
        <f t="shared" si="2"/>
        <v>SCCELDOR Corporation</v>
      </c>
      <c r="E6" s="22" t="str">
        <f t="shared" si="0"/>
        <v>SCCELDORCorporationMessages</v>
      </c>
      <c r="F6" s="9" t="s">
        <v>15</v>
      </c>
      <c r="G6" s="15" t="str">
        <f t="shared" si="3"/>
        <v>ELDOR CorporationDelivery Schedule / Demand Forecast</v>
      </c>
      <c r="H6" s="9" t="s">
        <v>16</v>
      </c>
      <c r="I6" s="9">
        <v>900</v>
      </c>
      <c r="J6" s="16">
        <v>6</v>
      </c>
      <c r="K6" s="16">
        <f t="shared" si="4"/>
        <v>40</v>
      </c>
      <c r="L6" s="16">
        <f t="shared" si="5"/>
        <v>16</v>
      </c>
      <c r="M6" s="16">
        <f t="shared" si="6"/>
        <v>8</v>
      </c>
      <c r="N6" s="17">
        <f t="shared" si="7"/>
        <v>64</v>
      </c>
    </row>
    <row r="7" spans="1:14" x14ac:dyDescent="0.35">
      <c r="A7" s="9" t="s">
        <v>10</v>
      </c>
      <c r="B7" s="9" t="s">
        <v>21</v>
      </c>
      <c r="C7" s="22" t="str">
        <f t="shared" si="1"/>
        <v>ELDORCorporation</v>
      </c>
      <c r="D7" s="22" t="str">
        <f t="shared" si="2"/>
        <v>SCCELDOR Corporation</v>
      </c>
      <c r="E7" s="22" t="str">
        <f t="shared" si="0"/>
        <v>SCCELDORCorporationMessages</v>
      </c>
      <c r="F7" s="9" t="s">
        <v>17</v>
      </c>
      <c r="G7" s="15" t="str">
        <f t="shared" si="3"/>
        <v>ELDOR CorporationDespatch Advice / Advance Shipping Notification (ASN)</v>
      </c>
      <c r="H7" s="9" t="s">
        <v>18</v>
      </c>
      <c r="I7" s="18">
        <v>1300</v>
      </c>
      <c r="J7" s="16">
        <v>8</v>
      </c>
      <c r="K7" s="16">
        <f t="shared" si="4"/>
        <v>64</v>
      </c>
      <c r="L7" s="16">
        <f t="shared" si="5"/>
        <v>24</v>
      </c>
      <c r="M7" s="16">
        <f t="shared" si="6"/>
        <v>8</v>
      </c>
      <c r="N7" s="17">
        <f t="shared" si="7"/>
        <v>96</v>
      </c>
    </row>
    <row r="8" spans="1:14" x14ac:dyDescent="0.35">
      <c r="A8" s="9" t="s">
        <v>10</v>
      </c>
      <c r="B8" s="9" t="s">
        <v>155</v>
      </c>
      <c r="C8" s="22" t="str">
        <f t="shared" si="1"/>
        <v>FaiveleyTransport</v>
      </c>
      <c r="D8" s="22" t="str">
        <f t="shared" si="2"/>
        <v>SCCFaiveley Transport</v>
      </c>
      <c r="E8" s="22" t="str">
        <f t="shared" si="0"/>
        <v>SCCFaiveleyTransportMessages</v>
      </c>
      <c r="F8" s="9" t="s">
        <v>106</v>
      </c>
      <c r="G8" s="15" t="str">
        <f t="shared" si="3"/>
        <v>Faiveley TransportPurchase Order / Order Change</v>
      </c>
      <c r="H8" s="9" t="s">
        <v>12</v>
      </c>
      <c r="I8" s="9">
        <v>900</v>
      </c>
      <c r="J8" s="16">
        <v>6</v>
      </c>
      <c r="K8" s="16">
        <f t="shared" si="4"/>
        <v>40</v>
      </c>
      <c r="L8" s="16">
        <f t="shared" si="5"/>
        <v>16</v>
      </c>
      <c r="M8" s="16">
        <f t="shared" si="6"/>
        <v>8</v>
      </c>
      <c r="N8" s="17">
        <f t="shared" si="7"/>
        <v>64</v>
      </c>
    </row>
    <row r="9" spans="1:14" x14ac:dyDescent="0.35">
      <c r="A9" s="9" t="s">
        <v>10</v>
      </c>
      <c r="B9" s="9" t="s">
        <v>155</v>
      </c>
      <c r="C9" s="22" t="str">
        <f t="shared" si="1"/>
        <v>FaiveleyTransport</v>
      </c>
      <c r="D9" s="22" t="str">
        <f t="shared" si="2"/>
        <v>SCCFaiveley Transport</v>
      </c>
      <c r="E9" s="22" t="str">
        <f t="shared" si="0"/>
        <v>SCCFaiveleyTransportMessages</v>
      </c>
      <c r="F9" s="9" t="s">
        <v>13</v>
      </c>
      <c r="G9" s="15" t="str">
        <f t="shared" si="3"/>
        <v>Faiveley TransportPurchase Order Response</v>
      </c>
      <c r="H9" s="9" t="s">
        <v>14</v>
      </c>
      <c r="I9" s="18">
        <v>1300</v>
      </c>
      <c r="J9" s="16">
        <v>8</v>
      </c>
      <c r="K9" s="16">
        <f t="shared" si="4"/>
        <v>64</v>
      </c>
      <c r="L9" s="16">
        <f t="shared" si="5"/>
        <v>24</v>
      </c>
      <c r="M9" s="16">
        <f t="shared" si="6"/>
        <v>8</v>
      </c>
      <c r="N9" s="17">
        <f t="shared" si="7"/>
        <v>96</v>
      </c>
    </row>
    <row r="10" spans="1:14" x14ac:dyDescent="0.35">
      <c r="A10" s="9" t="s">
        <v>10</v>
      </c>
      <c r="B10" s="9" t="s">
        <v>155</v>
      </c>
      <c r="C10" s="22" t="str">
        <f t="shared" si="1"/>
        <v>FaiveleyTransport</v>
      </c>
      <c r="D10" s="22" t="str">
        <f t="shared" si="2"/>
        <v>SCCFaiveley Transport</v>
      </c>
      <c r="E10" s="22" t="str">
        <f t="shared" si="0"/>
        <v>SCCFaiveleyTransportMessages</v>
      </c>
      <c r="F10" s="9" t="s">
        <v>15</v>
      </c>
      <c r="G10" s="15" t="str">
        <f t="shared" si="3"/>
        <v>Faiveley TransportDelivery Schedule / Demand Forecast</v>
      </c>
      <c r="H10" s="9" t="s">
        <v>16</v>
      </c>
      <c r="I10" s="9">
        <v>900</v>
      </c>
      <c r="J10" s="16">
        <v>6</v>
      </c>
      <c r="K10" s="16">
        <f t="shared" si="4"/>
        <v>40</v>
      </c>
      <c r="L10" s="16">
        <f t="shared" si="5"/>
        <v>16</v>
      </c>
      <c r="M10" s="16">
        <f t="shared" si="6"/>
        <v>8</v>
      </c>
      <c r="N10" s="17">
        <f t="shared" si="7"/>
        <v>64</v>
      </c>
    </row>
    <row r="11" spans="1:14" x14ac:dyDescent="0.35">
      <c r="A11" s="9" t="s">
        <v>10</v>
      </c>
      <c r="B11" s="9" t="s">
        <v>22</v>
      </c>
      <c r="C11" s="22" t="str">
        <f t="shared" si="1"/>
        <v>Flender</v>
      </c>
      <c r="D11" s="22" t="str">
        <f t="shared" si="2"/>
        <v>SCCFlender</v>
      </c>
      <c r="E11" s="22" t="str">
        <f t="shared" si="0"/>
        <v>SCCFlenderMessages</v>
      </c>
      <c r="F11" s="9" t="s">
        <v>106</v>
      </c>
      <c r="G11" s="15" t="str">
        <f t="shared" si="3"/>
        <v>FlenderPurchase Order / Order Change</v>
      </c>
      <c r="H11" s="9" t="s">
        <v>12</v>
      </c>
      <c r="I11" s="18">
        <v>1000</v>
      </c>
      <c r="J11" s="16">
        <v>8</v>
      </c>
      <c r="K11" s="16">
        <f t="shared" si="4"/>
        <v>40</v>
      </c>
      <c r="L11" s="16">
        <f t="shared" si="5"/>
        <v>16</v>
      </c>
      <c r="M11" s="16">
        <f t="shared" si="6"/>
        <v>8</v>
      </c>
      <c r="N11" s="17">
        <f t="shared" si="7"/>
        <v>64</v>
      </c>
    </row>
    <row r="12" spans="1:14" x14ac:dyDescent="0.35">
      <c r="A12" s="9" t="s">
        <v>10</v>
      </c>
      <c r="B12" s="9" t="s">
        <v>22</v>
      </c>
      <c r="C12" s="22" t="str">
        <f t="shared" si="1"/>
        <v>Flender</v>
      </c>
      <c r="D12" s="22" t="str">
        <f t="shared" si="2"/>
        <v>SCCFlender</v>
      </c>
      <c r="E12" s="22" t="str">
        <f t="shared" si="0"/>
        <v>SCCFlenderMessages</v>
      </c>
      <c r="F12" s="9" t="s">
        <v>13</v>
      </c>
      <c r="G12" s="15" t="str">
        <f t="shared" si="3"/>
        <v>FlenderPurchase Order Response</v>
      </c>
      <c r="H12" s="9" t="s">
        <v>14</v>
      </c>
      <c r="I12" s="18">
        <v>2000</v>
      </c>
      <c r="J12" s="16">
        <v>16</v>
      </c>
      <c r="K12" s="16">
        <f t="shared" si="4"/>
        <v>64</v>
      </c>
      <c r="L12" s="16">
        <f t="shared" si="5"/>
        <v>24</v>
      </c>
      <c r="M12" s="16">
        <f t="shared" si="6"/>
        <v>8</v>
      </c>
      <c r="N12" s="17">
        <f t="shared" si="7"/>
        <v>96</v>
      </c>
    </row>
    <row r="13" spans="1:14" x14ac:dyDescent="0.35">
      <c r="A13" s="9" t="s">
        <v>10</v>
      </c>
      <c r="B13" s="9" t="s">
        <v>22</v>
      </c>
      <c r="C13" s="22" t="str">
        <f t="shared" si="1"/>
        <v>Flender</v>
      </c>
      <c r="D13" s="22" t="str">
        <f t="shared" si="2"/>
        <v>SCCFlender</v>
      </c>
      <c r="E13" s="22" t="str">
        <f t="shared" si="0"/>
        <v>SCCFlenderMessages</v>
      </c>
      <c r="F13" s="9" t="s">
        <v>15</v>
      </c>
      <c r="G13" s="15" t="str">
        <f t="shared" si="3"/>
        <v>FlenderDelivery Schedule / Demand Forecast</v>
      </c>
      <c r="H13" s="9" t="s">
        <v>16</v>
      </c>
      <c r="I13" s="18">
        <v>1000</v>
      </c>
      <c r="J13" s="16">
        <v>8</v>
      </c>
      <c r="K13" s="16">
        <f t="shared" si="4"/>
        <v>40</v>
      </c>
      <c r="L13" s="16">
        <f t="shared" si="5"/>
        <v>16</v>
      </c>
      <c r="M13" s="16">
        <f t="shared" si="6"/>
        <v>8</v>
      </c>
      <c r="N13" s="17">
        <f t="shared" si="7"/>
        <v>64</v>
      </c>
    </row>
    <row r="14" spans="1:14" x14ac:dyDescent="0.35">
      <c r="A14" s="9" t="s">
        <v>10</v>
      </c>
      <c r="B14" s="9" t="s">
        <v>22</v>
      </c>
      <c r="C14" s="22" t="str">
        <f t="shared" si="1"/>
        <v>Flender</v>
      </c>
      <c r="D14" s="22" t="str">
        <f t="shared" si="2"/>
        <v>SCCFlender</v>
      </c>
      <c r="E14" s="22" t="str">
        <f t="shared" si="0"/>
        <v>SCCFlenderMessages</v>
      </c>
      <c r="F14" s="9" t="s">
        <v>23</v>
      </c>
      <c r="G14" s="15" t="str">
        <f t="shared" si="3"/>
        <v>FlenderInvoice</v>
      </c>
      <c r="H14" s="9" t="s">
        <v>24</v>
      </c>
      <c r="I14" s="18">
        <v>2000</v>
      </c>
      <c r="J14" s="16">
        <v>16</v>
      </c>
      <c r="K14" s="16">
        <f t="shared" si="4"/>
        <v>64</v>
      </c>
      <c r="L14" s="16">
        <f t="shared" si="5"/>
        <v>24</v>
      </c>
      <c r="M14" s="16">
        <f t="shared" si="6"/>
        <v>8</v>
      </c>
      <c r="N14" s="17">
        <f t="shared" si="7"/>
        <v>96</v>
      </c>
    </row>
    <row r="15" spans="1:14" x14ac:dyDescent="0.35">
      <c r="A15" s="9" t="s">
        <v>10</v>
      </c>
      <c r="B15" s="9" t="s">
        <v>177</v>
      </c>
      <c r="C15" s="22" t="str">
        <f t="shared" si="1"/>
        <v>HitachiRailGTSDeutschlandGmbH</v>
      </c>
      <c r="D15" s="22" t="str">
        <f t="shared" si="2"/>
        <v>SCCHitachi Rail GTS Deutschland GmbH</v>
      </c>
      <c r="E15" s="22" t="str">
        <f t="shared" si="0"/>
        <v>SCCHitachiRailGTSDeutschlandGmbHMessages</v>
      </c>
      <c r="F15" s="9" t="s">
        <v>106</v>
      </c>
      <c r="G15" s="15" t="str">
        <f t="shared" si="3"/>
        <v>Hitachi Rail GTS Deutschland GmbHPurchase Order / Order Change</v>
      </c>
      <c r="H15" s="9" t="s">
        <v>12</v>
      </c>
      <c r="I15" s="9">
        <v>900</v>
      </c>
      <c r="J15" s="16">
        <v>6</v>
      </c>
      <c r="K15" s="16">
        <f t="shared" si="4"/>
        <v>40</v>
      </c>
      <c r="L15" s="16">
        <f t="shared" si="5"/>
        <v>16</v>
      </c>
      <c r="M15" s="16">
        <f t="shared" si="6"/>
        <v>8</v>
      </c>
      <c r="N15" s="17">
        <f t="shared" si="7"/>
        <v>64</v>
      </c>
    </row>
    <row r="16" spans="1:14" x14ac:dyDescent="0.35">
      <c r="A16" s="9" t="s">
        <v>10</v>
      </c>
      <c r="B16" s="9" t="s">
        <v>177</v>
      </c>
      <c r="C16" s="22" t="str">
        <f t="shared" si="1"/>
        <v>HitachiRailGTSDeutschlandGmbH</v>
      </c>
      <c r="D16" s="22" t="str">
        <f t="shared" si="2"/>
        <v>SCCHitachi Rail GTS Deutschland GmbH</v>
      </c>
      <c r="E16" s="22" t="str">
        <f t="shared" si="0"/>
        <v>SCCHitachiRailGTSDeutschlandGmbHMessages</v>
      </c>
      <c r="F16" s="9" t="s">
        <v>13</v>
      </c>
      <c r="G16" s="15" t="str">
        <f t="shared" si="3"/>
        <v>Hitachi Rail GTS Deutschland GmbHPurchase Order Response</v>
      </c>
      <c r="H16" s="9" t="s">
        <v>14</v>
      </c>
      <c r="I16" s="18">
        <v>1300</v>
      </c>
      <c r="J16" s="16">
        <v>8</v>
      </c>
      <c r="K16" s="16">
        <f t="shared" si="4"/>
        <v>64</v>
      </c>
      <c r="L16" s="16">
        <f t="shared" si="5"/>
        <v>24</v>
      </c>
      <c r="M16" s="16">
        <f t="shared" si="6"/>
        <v>8</v>
      </c>
      <c r="N16" s="17">
        <f t="shared" si="7"/>
        <v>96</v>
      </c>
    </row>
    <row r="17" spans="1:14" x14ac:dyDescent="0.35">
      <c r="A17" s="9" t="s">
        <v>10</v>
      </c>
      <c r="B17" s="9" t="s">
        <v>25</v>
      </c>
      <c r="C17" s="22" t="str">
        <f t="shared" si="1"/>
        <v>InnioJenbacher</v>
      </c>
      <c r="D17" s="22" t="str">
        <f t="shared" si="2"/>
        <v>SCCInnio Jenbacher</v>
      </c>
      <c r="E17" s="22" t="str">
        <f t="shared" si="0"/>
        <v>SCCInnioJenbacherMessages</v>
      </c>
      <c r="F17" s="9" t="s">
        <v>106</v>
      </c>
      <c r="G17" s="15" t="str">
        <f t="shared" si="3"/>
        <v>Innio JenbacherPurchase Order / Order Change</v>
      </c>
      <c r="H17" s="9" t="s">
        <v>12</v>
      </c>
      <c r="I17" s="9">
        <v>900</v>
      </c>
      <c r="J17" s="16">
        <v>6</v>
      </c>
      <c r="K17" s="16">
        <f t="shared" si="4"/>
        <v>40</v>
      </c>
      <c r="L17" s="16">
        <f t="shared" si="5"/>
        <v>16</v>
      </c>
      <c r="M17" s="16">
        <f t="shared" si="6"/>
        <v>8</v>
      </c>
      <c r="N17" s="17">
        <f t="shared" si="7"/>
        <v>64</v>
      </c>
    </row>
    <row r="18" spans="1:14" x14ac:dyDescent="0.35">
      <c r="A18" s="9" t="s">
        <v>10</v>
      </c>
      <c r="B18" s="9" t="s">
        <v>25</v>
      </c>
      <c r="C18" s="22" t="str">
        <f t="shared" si="1"/>
        <v>InnioJenbacher</v>
      </c>
      <c r="D18" s="22" t="str">
        <f t="shared" si="2"/>
        <v>SCCInnio Jenbacher</v>
      </c>
      <c r="E18" s="22" t="str">
        <f t="shared" si="0"/>
        <v>SCCInnioJenbacherMessages</v>
      </c>
      <c r="F18" s="9" t="s">
        <v>13</v>
      </c>
      <c r="G18" s="15" t="str">
        <f t="shared" si="3"/>
        <v>Innio JenbacherPurchase Order Response</v>
      </c>
      <c r="H18" s="9" t="s">
        <v>14</v>
      </c>
      <c r="I18" s="18">
        <v>1300</v>
      </c>
      <c r="J18" s="16">
        <v>8</v>
      </c>
      <c r="K18" s="16">
        <f t="shared" si="4"/>
        <v>64</v>
      </c>
      <c r="L18" s="16">
        <f t="shared" si="5"/>
        <v>24</v>
      </c>
      <c r="M18" s="16">
        <f t="shared" si="6"/>
        <v>8</v>
      </c>
      <c r="N18" s="17">
        <f t="shared" si="7"/>
        <v>96</v>
      </c>
    </row>
    <row r="19" spans="1:14" x14ac:dyDescent="0.35">
      <c r="A19" s="9" t="s">
        <v>10</v>
      </c>
      <c r="B19" s="9" t="s">
        <v>25</v>
      </c>
      <c r="C19" s="22" t="str">
        <f t="shared" si="1"/>
        <v>InnioJenbacher</v>
      </c>
      <c r="D19" s="22" t="str">
        <f t="shared" si="2"/>
        <v>SCCInnio Jenbacher</v>
      </c>
      <c r="E19" s="22" t="str">
        <f t="shared" si="0"/>
        <v>SCCInnioJenbacherMessages</v>
      </c>
      <c r="F19" s="9" t="s">
        <v>15</v>
      </c>
      <c r="G19" s="15" t="str">
        <f t="shared" si="3"/>
        <v>Innio JenbacherDelivery Schedule / Demand Forecast</v>
      </c>
      <c r="H19" s="9" t="s">
        <v>16</v>
      </c>
      <c r="I19" s="9">
        <v>900</v>
      </c>
      <c r="J19" s="16">
        <v>6</v>
      </c>
      <c r="K19" s="16">
        <f t="shared" si="4"/>
        <v>40</v>
      </c>
      <c r="L19" s="16">
        <f t="shared" si="5"/>
        <v>16</v>
      </c>
      <c r="M19" s="16">
        <f t="shared" si="6"/>
        <v>8</v>
      </c>
      <c r="N19" s="17">
        <f t="shared" si="7"/>
        <v>64</v>
      </c>
    </row>
    <row r="20" spans="1:14" x14ac:dyDescent="0.35">
      <c r="A20" s="9" t="s">
        <v>10</v>
      </c>
      <c r="B20" s="9" t="s">
        <v>25</v>
      </c>
      <c r="C20" s="22" t="str">
        <f t="shared" si="1"/>
        <v>InnioJenbacher</v>
      </c>
      <c r="D20" s="22" t="str">
        <f t="shared" si="2"/>
        <v>SCCInnio Jenbacher</v>
      </c>
      <c r="E20" s="22" t="str">
        <f t="shared" si="0"/>
        <v>SCCInnioJenbacherMessages</v>
      </c>
      <c r="F20" s="9" t="s">
        <v>17</v>
      </c>
      <c r="G20" s="15" t="str">
        <f t="shared" si="3"/>
        <v>Innio JenbacherDespatch Advice / Advance Shipping Notification (ASN)</v>
      </c>
      <c r="H20" s="9" t="s">
        <v>18</v>
      </c>
      <c r="I20" s="18">
        <v>1300</v>
      </c>
      <c r="J20" s="16">
        <v>8</v>
      </c>
      <c r="K20" s="16">
        <f t="shared" si="4"/>
        <v>64</v>
      </c>
      <c r="L20" s="16">
        <f t="shared" si="5"/>
        <v>24</v>
      </c>
      <c r="M20" s="16">
        <f t="shared" si="6"/>
        <v>8</v>
      </c>
      <c r="N20" s="17">
        <f t="shared" si="7"/>
        <v>96</v>
      </c>
    </row>
    <row r="21" spans="1:14" x14ac:dyDescent="0.35">
      <c r="A21" s="9" t="s">
        <v>10</v>
      </c>
      <c r="B21" s="9" t="s">
        <v>25</v>
      </c>
      <c r="C21" s="22" t="str">
        <f t="shared" si="1"/>
        <v>InnioJenbacher</v>
      </c>
      <c r="D21" s="22" t="str">
        <f t="shared" si="2"/>
        <v>SCCInnio Jenbacher</v>
      </c>
      <c r="E21" s="22" t="str">
        <f t="shared" si="0"/>
        <v>SCCInnioJenbacherMessages</v>
      </c>
      <c r="F21" s="9" t="s">
        <v>26</v>
      </c>
      <c r="G21" s="15" t="str">
        <f t="shared" si="3"/>
        <v>Innio JenbacherForwarder Pick-up Advice (FPA)</v>
      </c>
      <c r="H21" s="9" t="s">
        <v>27</v>
      </c>
      <c r="I21" s="18">
        <v>1300</v>
      </c>
      <c r="J21" s="16">
        <v>8</v>
      </c>
      <c r="K21" s="16">
        <f t="shared" si="4"/>
        <v>64</v>
      </c>
      <c r="L21" s="16">
        <f t="shared" si="5"/>
        <v>24</v>
      </c>
      <c r="M21" s="16">
        <f t="shared" si="6"/>
        <v>8</v>
      </c>
      <c r="N21" s="17">
        <f t="shared" si="7"/>
        <v>96</v>
      </c>
    </row>
    <row r="22" spans="1:14" x14ac:dyDescent="0.35">
      <c r="A22" s="9" t="s">
        <v>10</v>
      </c>
      <c r="B22" s="9" t="s">
        <v>28</v>
      </c>
      <c r="C22" s="22" t="str">
        <f t="shared" si="1"/>
        <v>JohnsonElectric</v>
      </c>
      <c r="D22" s="22" t="str">
        <f t="shared" si="2"/>
        <v>SCCJohnson Electric</v>
      </c>
      <c r="E22" s="22" t="str">
        <f t="shared" si="0"/>
        <v>SCCJohnsonElectricMessages</v>
      </c>
      <c r="F22" s="9" t="s">
        <v>106</v>
      </c>
      <c r="G22" s="15" t="str">
        <f t="shared" si="3"/>
        <v>Johnson ElectricPurchase Order / Order Change</v>
      </c>
      <c r="H22" s="9" t="s">
        <v>12</v>
      </c>
      <c r="I22" s="9">
        <v>900</v>
      </c>
      <c r="J22" s="16">
        <v>6</v>
      </c>
      <c r="K22" s="16">
        <f t="shared" si="4"/>
        <v>40</v>
      </c>
      <c r="L22" s="16">
        <f t="shared" si="5"/>
        <v>16</v>
      </c>
      <c r="M22" s="16">
        <f t="shared" si="6"/>
        <v>8</v>
      </c>
      <c r="N22" s="17">
        <f t="shared" si="7"/>
        <v>64</v>
      </c>
    </row>
    <row r="23" spans="1:14" x14ac:dyDescent="0.35">
      <c r="A23" s="9" t="s">
        <v>10</v>
      </c>
      <c r="B23" s="9" t="s">
        <v>28</v>
      </c>
      <c r="C23" s="22" t="str">
        <f t="shared" si="1"/>
        <v>JohnsonElectric</v>
      </c>
      <c r="D23" s="22" t="str">
        <f t="shared" si="2"/>
        <v>SCCJohnson Electric</v>
      </c>
      <c r="E23" s="22" t="str">
        <f t="shared" si="0"/>
        <v>SCCJohnsonElectricMessages</v>
      </c>
      <c r="F23" s="9" t="s">
        <v>13</v>
      </c>
      <c r="G23" s="15" t="str">
        <f t="shared" si="3"/>
        <v>Johnson ElectricPurchase Order Response</v>
      </c>
      <c r="H23" s="9" t="s">
        <v>14</v>
      </c>
      <c r="I23" s="18">
        <v>1300</v>
      </c>
      <c r="J23" s="16">
        <v>8</v>
      </c>
      <c r="K23" s="16">
        <f t="shared" si="4"/>
        <v>64</v>
      </c>
      <c r="L23" s="16">
        <f t="shared" si="5"/>
        <v>24</v>
      </c>
      <c r="M23" s="16">
        <f t="shared" si="6"/>
        <v>8</v>
      </c>
      <c r="N23" s="17">
        <f t="shared" si="7"/>
        <v>96</v>
      </c>
    </row>
    <row r="24" spans="1:14" x14ac:dyDescent="0.35">
      <c r="A24" s="9" t="s">
        <v>10</v>
      </c>
      <c r="B24" s="9" t="s">
        <v>28</v>
      </c>
      <c r="C24" s="22" t="str">
        <f t="shared" si="1"/>
        <v>JohnsonElectric</v>
      </c>
      <c r="D24" s="22" t="str">
        <f t="shared" si="2"/>
        <v>SCCJohnson Electric</v>
      </c>
      <c r="E24" s="22" t="str">
        <f t="shared" si="0"/>
        <v>SCCJohnsonElectricMessages</v>
      </c>
      <c r="F24" s="9" t="s">
        <v>15</v>
      </c>
      <c r="G24" s="15" t="str">
        <f t="shared" si="3"/>
        <v>Johnson ElectricDelivery Schedule / Demand Forecast</v>
      </c>
      <c r="H24" s="9" t="s">
        <v>16</v>
      </c>
      <c r="I24" s="9">
        <v>900</v>
      </c>
      <c r="J24" s="16">
        <v>6</v>
      </c>
      <c r="K24" s="16">
        <f t="shared" si="4"/>
        <v>40</v>
      </c>
      <c r="L24" s="16">
        <f t="shared" si="5"/>
        <v>16</v>
      </c>
      <c r="M24" s="16">
        <f t="shared" si="6"/>
        <v>8</v>
      </c>
      <c r="N24" s="17">
        <f t="shared" si="7"/>
        <v>64</v>
      </c>
    </row>
    <row r="25" spans="1:14" x14ac:dyDescent="0.35">
      <c r="A25" s="9" t="s">
        <v>10</v>
      </c>
      <c r="B25" s="9" t="s">
        <v>28</v>
      </c>
      <c r="C25" s="22" t="str">
        <f t="shared" si="1"/>
        <v>JohnsonElectric</v>
      </c>
      <c r="D25" s="22" t="str">
        <f t="shared" si="2"/>
        <v>SCCJohnson Electric</v>
      </c>
      <c r="E25" s="22" t="str">
        <f t="shared" si="0"/>
        <v>SCCJohnsonElectricMessages</v>
      </c>
      <c r="F25" s="9" t="s">
        <v>17</v>
      </c>
      <c r="G25" s="15" t="str">
        <f t="shared" si="3"/>
        <v>Johnson ElectricDespatch Advice / Advance Shipping Notification (ASN)</v>
      </c>
      <c r="H25" s="9" t="s">
        <v>18</v>
      </c>
      <c r="I25" s="18">
        <v>1300</v>
      </c>
      <c r="J25" s="16">
        <v>8</v>
      </c>
      <c r="K25" s="16">
        <f t="shared" si="4"/>
        <v>64</v>
      </c>
      <c r="L25" s="16">
        <f t="shared" si="5"/>
        <v>24</v>
      </c>
      <c r="M25" s="16">
        <f t="shared" si="6"/>
        <v>8</v>
      </c>
      <c r="N25" s="17">
        <f t="shared" si="7"/>
        <v>96</v>
      </c>
    </row>
    <row r="26" spans="1:14" x14ac:dyDescent="0.35">
      <c r="A26" s="9" t="s">
        <v>10</v>
      </c>
      <c r="B26" s="9" t="s">
        <v>28</v>
      </c>
      <c r="C26" s="22" t="str">
        <f t="shared" si="1"/>
        <v>JohnsonElectric</v>
      </c>
      <c r="D26" s="22" t="str">
        <f t="shared" si="2"/>
        <v>SCCJohnson Electric</v>
      </c>
      <c r="E26" s="22" t="str">
        <f t="shared" si="0"/>
        <v>SCCJohnsonElectricMessages</v>
      </c>
      <c r="F26" s="9" t="s">
        <v>29</v>
      </c>
      <c r="G26" s="15" t="str">
        <f t="shared" si="3"/>
        <v>Johnson ElectricGoods Receipt</v>
      </c>
      <c r="H26" s="9" t="s">
        <v>30</v>
      </c>
      <c r="I26" s="9">
        <v>900</v>
      </c>
      <c r="J26" s="16">
        <v>6</v>
      </c>
      <c r="K26" s="16">
        <f t="shared" si="4"/>
        <v>40</v>
      </c>
      <c r="L26" s="16">
        <f t="shared" si="5"/>
        <v>16</v>
      </c>
      <c r="M26" s="16">
        <f t="shared" si="6"/>
        <v>8</v>
      </c>
      <c r="N26" s="17">
        <f t="shared" si="7"/>
        <v>64</v>
      </c>
    </row>
    <row r="27" spans="1:14" x14ac:dyDescent="0.35">
      <c r="A27" s="9" t="s">
        <v>10</v>
      </c>
      <c r="B27" s="9" t="s">
        <v>31</v>
      </c>
      <c r="C27" s="22" t="str">
        <f t="shared" si="1"/>
        <v>Oerlikon</v>
      </c>
      <c r="D27" s="22" t="str">
        <f t="shared" si="2"/>
        <v>SCCOerlikon</v>
      </c>
      <c r="E27" s="22" t="str">
        <f t="shared" si="0"/>
        <v>SCCOerlikonMessages</v>
      </c>
      <c r="F27" s="9" t="s">
        <v>106</v>
      </c>
      <c r="G27" s="15" t="str">
        <f t="shared" si="3"/>
        <v>OerlikonPurchase Order / Order Change</v>
      </c>
      <c r="H27" s="9" t="s">
        <v>12</v>
      </c>
      <c r="I27" s="9">
        <v>900</v>
      </c>
      <c r="J27" s="16">
        <v>6</v>
      </c>
      <c r="K27" s="16">
        <f t="shared" si="4"/>
        <v>40</v>
      </c>
      <c r="L27" s="16">
        <f t="shared" si="5"/>
        <v>16</v>
      </c>
      <c r="M27" s="16">
        <f t="shared" si="6"/>
        <v>8</v>
      </c>
      <c r="N27" s="17">
        <f t="shared" si="7"/>
        <v>64</v>
      </c>
    </row>
    <row r="28" spans="1:14" x14ac:dyDescent="0.35">
      <c r="A28" s="9" t="s">
        <v>10</v>
      </c>
      <c r="B28" s="9" t="s">
        <v>31</v>
      </c>
      <c r="C28" s="22" t="str">
        <f t="shared" si="1"/>
        <v>Oerlikon</v>
      </c>
      <c r="D28" s="22" t="str">
        <f t="shared" si="2"/>
        <v>SCCOerlikon</v>
      </c>
      <c r="E28" s="22" t="str">
        <f t="shared" si="0"/>
        <v>SCCOerlikonMessages</v>
      </c>
      <c r="F28" s="9" t="s">
        <v>13</v>
      </c>
      <c r="G28" s="15" t="str">
        <f t="shared" si="3"/>
        <v>OerlikonPurchase Order Response</v>
      </c>
      <c r="H28" s="9" t="s">
        <v>14</v>
      </c>
      <c r="I28" s="18">
        <v>1300</v>
      </c>
      <c r="J28" s="16">
        <v>8</v>
      </c>
      <c r="K28" s="16">
        <f t="shared" si="4"/>
        <v>64</v>
      </c>
      <c r="L28" s="16">
        <f t="shared" si="5"/>
        <v>24</v>
      </c>
      <c r="M28" s="16">
        <f t="shared" si="6"/>
        <v>8</v>
      </c>
      <c r="N28" s="17">
        <f t="shared" si="7"/>
        <v>96</v>
      </c>
    </row>
    <row r="29" spans="1:14" x14ac:dyDescent="0.35">
      <c r="A29" s="9" t="s">
        <v>10</v>
      </c>
      <c r="B29" s="9" t="s">
        <v>32</v>
      </c>
      <c r="C29" s="22" t="str">
        <f t="shared" si="1"/>
        <v>PfistererSE</v>
      </c>
      <c r="D29" s="22" t="str">
        <f t="shared" si="2"/>
        <v>SCCPfisterer SE</v>
      </c>
      <c r="E29" s="22" t="str">
        <f t="shared" si="0"/>
        <v>SCCPfistererSEMessages</v>
      </c>
      <c r="F29" s="9" t="s">
        <v>106</v>
      </c>
      <c r="G29" s="15" t="str">
        <f t="shared" si="3"/>
        <v>Pfisterer SEPurchase Order / Order Change</v>
      </c>
      <c r="H29" s="9" t="s">
        <v>12</v>
      </c>
      <c r="I29" s="9">
        <v>900</v>
      </c>
      <c r="J29" s="16">
        <v>6</v>
      </c>
      <c r="K29" s="16">
        <f t="shared" si="4"/>
        <v>40</v>
      </c>
      <c r="L29" s="16">
        <f t="shared" si="5"/>
        <v>16</v>
      </c>
      <c r="M29" s="16">
        <f t="shared" si="6"/>
        <v>8</v>
      </c>
      <c r="N29" s="17">
        <f t="shared" si="7"/>
        <v>64</v>
      </c>
    </row>
    <row r="30" spans="1:14" x14ac:dyDescent="0.35">
      <c r="A30" s="9" t="s">
        <v>10</v>
      </c>
      <c r="B30" s="9" t="s">
        <v>32</v>
      </c>
      <c r="C30" s="22" t="str">
        <f t="shared" si="1"/>
        <v>PfistererSE</v>
      </c>
      <c r="D30" s="22" t="str">
        <f t="shared" si="2"/>
        <v>SCCPfisterer SE</v>
      </c>
      <c r="E30" s="22" t="str">
        <f t="shared" si="0"/>
        <v>SCCPfistererSEMessages</v>
      </c>
      <c r="F30" s="9" t="s">
        <v>13</v>
      </c>
      <c r="G30" s="15" t="str">
        <f t="shared" si="3"/>
        <v>Pfisterer SEPurchase Order Response</v>
      </c>
      <c r="H30" s="9" t="s">
        <v>14</v>
      </c>
      <c r="I30" s="18">
        <v>1300</v>
      </c>
      <c r="J30" s="16">
        <v>8</v>
      </c>
      <c r="K30" s="16">
        <f t="shared" si="4"/>
        <v>64</v>
      </c>
      <c r="L30" s="16">
        <f t="shared" si="5"/>
        <v>24</v>
      </c>
      <c r="M30" s="16">
        <f t="shared" si="6"/>
        <v>8</v>
      </c>
      <c r="N30" s="17">
        <f t="shared" si="7"/>
        <v>96</v>
      </c>
    </row>
    <row r="31" spans="1:14" x14ac:dyDescent="0.35">
      <c r="A31" s="9" t="s">
        <v>10</v>
      </c>
      <c r="B31" s="9" t="s">
        <v>32</v>
      </c>
      <c r="C31" s="22" t="str">
        <f t="shared" si="1"/>
        <v>PfistererSE</v>
      </c>
      <c r="D31" s="22" t="str">
        <f t="shared" si="2"/>
        <v>SCCPfisterer SE</v>
      </c>
      <c r="E31" s="22" t="str">
        <f t="shared" si="0"/>
        <v>SCCPfistererSEMessages</v>
      </c>
      <c r="F31" s="9" t="s">
        <v>17</v>
      </c>
      <c r="G31" s="15" t="str">
        <f t="shared" si="3"/>
        <v>Pfisterer SEDespatch Advice / Advance Shipping Notification (ASN)</v>
      </c>
      <c r="H31" s="9" t="s">
        <v>18</v>
      </c>
      <c r="I31" s="18">
        <v>1300</v>
      </c>
      <c r="J31" s="16">
        <v>8</v>
      </c>
      <c r="K31" s="16">
        <f t="shared" si="4"/>
        <v>64</v>
      </c>
      <c r="L31" s="16">
        <f t="shared" si="5"/>
        <v>24</v>
      </c>
      <c r="M31" s="16">
        <f t="shared" si="6"/>
        <v>8</v>
      </c>
      <c r="N31" s="17">
        <f t="shared" si="7"/>
        <v>96</v>
      </c>
    </row>
    <row r="32" spans="1:14" x14ac:dyDescent="0.35">
      <c r="A32" s="9" t="s">
        <v>10</v>
      </c>
      <c r="B32" s="9" t="s">
        <v>33</v>
      </c>
      <c r="C32" s="22" t="str">
        <f t="shared" si="1"/>
        <v>Pierburg</v>
      </c>
      <c r="D32" s="22" t="str">
        <f t="shared" si="2"/>
        <v>SCCPierburg</v>
      </c>
      <c r="E32" s="22" t="str">
        <f t="shared" si="0"/>
        <v>SCCPierburgMessages</v>
      </c>
      <c r="F32" s="9" t="s">
        <v>15</v>
      </c>
      <c r="G32" s="15" t="str">
        <f t="shared" si="3"/>
        <v>PierburgDelivery Schedule / Demand Forecast</v>
      </c>
      <c r="H32" s="9" t="s">
        <v>16</v>
      </c>
      <c r="I32" s="9">
        <v>900</v>
      </c>
      <c r="J32" s="16">
        <v>6</v>
      </c>
      <c r="K32" s="16">
        <f t="shared" si="4"/>
        <v>40</v>
      </c>
      <c r="L32" s="16">
        <f t="shared" si="5"/>
        <v>16</v>
      </c>
      <c r="M32" s="16">
        <f t="shared" si="6"/>
        <v>8</v>
      </c>
      <c r="N32" s="17">
        <f t="shared" si="7"/>
        <v>64</v>
      </c>
    </row>
    <row r="33" spans="1:14" x14ac:dyDescent="0.35">
      <c r="A33" s="9" t="s">
        <v>10</v>
      </c>
      <c r="B33" s="9" t="s">
        <v>33</v>
      </c>
      <c r="C33" s="22" t="str">
        <f t="shared" si="1"/>
        <v>Pierburg</v>
      </c>
      <c r="D33" s="22" t="str">
        <f t="shared" si="2"/>
        <v>SCCPierburg</v>
      </c>
      <c r="E33" s="22" t="str">
        <f t="shared" si="0"/>
        <v>SCCPierburgMessages</v>
      </c>
      <c r="F33" s="9" t="s">
        <v>34</v>
      </c>
      <c r="G33" s="15" t="str">
        <f t="shared" si="3"/>
        <v>PierburgStock Information / Inventory Report</v>
      </c>
      <c r="H33" s="9" t="s">
        <v>35</v>
      </c>
      <c r="I33" s="9">
        <v>900</v>
      </c>
      <c r="J33" s="16">
        <v>6</v>
      </c>
      <c r="K33" s="16">
        <f t="shared" si="4"/>
        <v>40</v>
      </c>
      <c r="L33" s="16">
        <f t="shared" si="5"/>
        <v>16</v>
      </c>
      <c r="M33" s="16">
        <f t="shared" si="6"/>
        <v>8</v>
      </c>
      <c r="N33" s="17">
        <f t="shared" si="7"/>
        <v>64</v>
      </c>
    </row>
    <row r="34" spans="1:14" x14ac:dyDescent="0.35">
      <c r="A34" s="9" t="s">
        <v>10</v>
      </c>
      <c r="B34" s="9" t="s">
        <v>33</v>
      </c>
      <c r="C34" s="22" t="str">
        <f t="shared" si="1"/>
        <v>Pierburg</v>
      </c>
      <c r="D34" s="22" t="str">
        <f t="shared" si="2"/>
        <v>SCCPierburg</v>
      </c>
      <c r="E34" s="22" t="str">
        <f t="shared" si="0"/>
        <v>SCCPierburgMessages</v>
      </c>
      <c r="F34" s="9" t="s">
        <v>17</v>
      </c>
      <c r="G34" s="15" t="str">
        <f t="shared" si="3"/>
        <v>PierburgDespatch Advice / Advance Shipping Notification (ASN)</v>
      </c>
      <c r="H34" s="9" t="s">
        <v>18</v>
      </c>
      <c r="I34" s="18">
        <v>1300</v>
      </c>
      <c r="J34" s="16">
        <v>8</v>
      </c>
      <c r="K34" s="16">
        <f t="shared" si="4"/>
        <v>64</v>
      </c>
      <c r="L34" s="16">
        <f t="shared" si="5"/>
        <v>24</v>
      </c>
      <c r="M34" s="16">
        <f t="shared" si="6"/>
        <v>8</v>
      </c>
      <c r="N34" s="17">
        <f t="shared" si="7"/>
        <v>96</v>
      </c>
    </row>
    <row r="35" spans="1:14" x14ac:dyDescent="0.35">
      <c r="A35" s="9" t="s">
        <v>10</v>
      </c>
      <c r="B35" s="9" t="s">
        <v>173</v>
      </c>
      <c r="C35" s="22" t="str">
        <f t="shared" ref="C35:C37" si="8">SUBSTITUTE(B35," ","")</f>
        <v>RatierFigeac</v>
      </c>
      <c r="D35" s="22" t="str">
        <f t="shared" ref="D35:D37" si="9">A35&amp;B35</f>
        <v>SCCRatier Figeac</v>
      </c>
      <c r="E35" s="22" t="str">
        <f t="shared" ref="E35:E37" si="10">A35&amp;C35&amp;"Messages"</f>
        <v>SCCRatierFigeacMessages</v>
      </c>
      <c r="F35" s="9" t="s">
        <v>106</v>
      </c>
      <c r="G35" s="15" t="str">
        <f t="shared" ref="G35:G37" si="11">B35&amp;F35</f>
        <v>Ratier FigeacPurchase Order / Order Change</v>
      </c>
      <c r="H35" s="9" t="s">
        <v>12</v>
      </c>
      <c r="I35" s="9">
        <v>900</v>
      </c>
      <c r="J35" s="16">
        <v>6</v>
      </c>
      <c r="K35" s="16">
        <f t="shared" si="4"/>
        <v>40</v>
      </c>
      <c r="L35" s="16">
        <f t="shared" si="5"/>
        <v>16</v>
      </c>
      <c r="M35" s="16">
        <f t="shared" si="6"/>
        <v>8</v>
      </c>
      <c r="N35" s="17">
        <f t="shared" ref="N35:N37" si="12">K35+L35+M35</f>
        <v>64</v>
      </c>
    </row>
    <row r="36" spans="1:14" x14ac:dyDescent="0.35">
      <c r="A36" s="9" t="s">
        <v>10</v>
      </c>
      <c r="B36" s="9" t="s">
        <v>173</v>
      </c>
      <c r="C36" s="22" t="str">
        <f t="shared" si="8"/>
        <v>RatierFigeac</v>
      </c>
      <c r="D36" s="22" t="str">
        <f t="shared" si="9"/>
        <v>SCCRatier Figeac</v>
      </c>
      <c r="E36" s="22" t="str">
        <f t="shared" si="10"/>
        <v>SCCRatierFigeacMessages</v>
      </c>
      <c r="F36" s="9" t="s">
        <v>13</v>
      </c>
      <c r="G36" s="15" t="str">
        <f t="shared" si="11"/>
        <v>Ratier FigeacPurchase Order Response</v>
      </c>
      <c r="H36" s="9" t="s">
        <v>14</v>
      </c>
      <c r="I36" s="18">
        <v>1300</v>
      </c>
      <c r="J36" s="16">
        <v>8</v>
      </c>
      <c r="K36" s="16">
        <f t="shared" si="4"/>
        <v>64</v>
      </c>
      <c r="L36" s="16">
        <f t="shared" si="5"/>
        <v>24</v>
      </c>
      <c r="M36" s="16">
        <f t="shared" si="6"/>
        <v>8</v>
      </c>
      <c r="N36" s="17">
        <f t="shared" si="12"/>
        <v>96</v>
      </c>
    </row>
    <row r="37" spans="1:14" x14ac:dyDescent="0.35">
      <c r="A37" s="9" t="s">
        <v>10</v>
      </c>
      <c r="B37" s="9" t="s">
        <v>173</v>
      </c>
      <c r="C37" s="22" t="str">
        <f t="shared" si="8"/>
        <v>RatierFigeac</v>
      </c>
      <c r="D37" s="22" t="str">
        <f t="shared" si="9"/>
        <v>SCCRatier Figeac</v>
      </c>
      <c r="E37" s="22" t="str">
        <f t="shared" si="10"/>
        <v>SCCRatierFigeacMessages</v>
      </c>
      <c r="F37" s="9" t="s">
        <v>15</v>
      </c>
      <c r="G37" s="15" t="str">
        <f t="shared" si="11"/>
        <v>Ratier FigeacDelivery Schedule / Demand Forecast</v>
      </c>
      <c r="H37" s="9" t="s">
        <v>16</v>
      </c>
      <c r="I37" s="9">
        <v>900</v>
      </c>
      <c r="J37" s="16">
        <v>6</v>
      </c>
      <c r="K37" s="16">
        <f t="shared" si="4"/>
        <v>40</v>
      </c>
      <c r="L37" s="16">
        <f t="shared" si="5"/>
        <v>16</v>
      </c>
      <c r="M37" s="16">
        <f t="shared" si="6"/>
        <v>8</v>
      </c>
      <c r="N37" s="17">
        <f t="shared" si="12"/>
        <v>64</v>
      </c>
    </row>
    <row r="38" spans="1:14" x14ac:dyDescent="0.35">
      <c r="A38" s="9" t="s">
        <v>10</v>
      </c>
      <c r="B38" s="9" t="s">
        <v>149</v>
      </c>
      <c r="C38" s="22" t="str">
        <f>SUBSTITUTE(B38," ","")</f>
        <v>RobertBosch</v>
      </c>
      <c r="D38" s="22" t="str">
        <f t="shared" si="2"/>
        <v>SCCRobert Bosch</v>
      </c>
      <c r="E38" s="22" t="str">
        <f>A38&amp;C38&amp;"Messages"</f>
        <v>SCCRobertBoschMessages</v>
      </c>
      <c r="F38" s="9" t="s">
        <v>17</v>
      </c>
      <c r="G38" s="15" t="str">
        <f>B38&amp;F38</f>
        <v>Robert BoschDespatch Advice / Advance Shipping Notification (ASN)</v>
      </c>
      <c r="H38" s="9" t="s">
        <v>18</v>
      </c>
      <c r="I38" s="18">
        <v>1300</v>
      </c>
      <c r="J38" s="16">
        <v>8</v>
      </c>
      <c r="K38" s="16">
        <f>IF(OR($I38=900,$I38=1000,$I38=1260),SUM(5*8),IF(OR($I38=1300,$I38=2000,$I38=1610),SUM(8*8),IF($I38=7650,SUM(20*8),IF($I38=300,SUM(1*8),""))))</f>
        <v>64</v>
      </c>
      <c r="L38" s="16">
        <f>IF(OR($I38=900,$I38=1000,$I38=1260),SUM(2*8),IF(OR($I38=1300,$I38=2000,$I38=1610),SUM(3*8),IF($I38=7650,SUM(6*8),IF($I38=300,SUM(1*8),""))))</f>
        <v>24</v>
      </c>
      <c r="M38" s="16">
        <f>IF(OR($I38=900,$I38=1000,$I38=1260),SUM(1*8),IF(OR($I38=1300,$I38=2000,$I38=1610),SUM(1*8),IF($I38=7650,SUM(3*8),IF($I38=300,SUM(0.25*8),""))))</f>
        <v>8</v>
      </c>
      <c r="N38" s="17">
        <f>K38+L38+M38</f>
        <v>96</v>
      </c>
    </row>
    <row r="39" spans="1:14" x14ac:dyDescent="0.35">
      <c r="A39" s="9" t="s">
        <v>10</v>
      </c>
      <c r="B39" s="9" t="s">
        <v>149</v>
      </c>
      <c r="C39" s="22" t="str">
        <f>SUBSTITUTE(B39," ","")</f>
        <v>RobertBosch</v>
      </c>
      <c r="D39" s="22" t="str">
        <f t="shared" si="2"/>
        <v>SCCRobert Bosch</v>
      </c>
      <c r="E39" s="22" t="str">
        <f>A39&amp;C39&amp;"Messages"</f>
        <v>SCCRobertBoschMessages</v>
      </c>
      <c r="F39" s="9" t="s">
        <v>26</v>
      </c>
      <c r="G39" s="15" t="str">
        <f>B39&amp;F39</f>
        <v>Robert BoschForwarder Pick-up Advice (FPA)</v>
      </c>
      <c r="H39" s="9" t="s">
        <v>27</v>
      </c>
      <c r="I39" s="18">
        <v>1300</v>
      </c>
      <c r="J39" s="16">
        <v>8</v>
      </c>
      <c r="K39" s="16">
        <f>IF(OR($I39=900,$I39=1000,$I39=1260),SUM(5*8),IF(OR($I39=1300,$I39=2000,$I39=1610),SUM(8*8),IF($I39=7650,SUM(20*8),IF($I39=300,SUM(1*8),""))))</f>
        <v>64</v>
      </c>
      <c r="L39" s="16">
        <f>IF(OR($I39=900,$I39=1000,$I39=1260),SUM(2*8),IF(OR($I39=1300,$I39=2000,$I39=1610),SUM(3*8),IF($I39=7650,SUM(6*8),IF($I39=300,SUM(1*8),""))))</f>
        <v>24</v>
      </c>
      <c r="M39" s="16">
        <f>IF(OR($I39=900,$I39=1000,$I39=1260),SUM(1*8),IF(OR($I39=1300,$I39=2000,$I39=1610),SUM(1*8),IF($I39=7650,SUM(3*8),IF($I39=300,SUM(0.25*8),""))))</f>
        <v>8</v>
      </c>
      <c r="N39" s="17">
        <f>K39+L39+M39</f>
        <v>96</v>
      </c>
    </row>
    <row r="40" spans="1:14" x14ac:dyDescent="0.35">
      <c r="A40" s="9" t="s">
        <v>10</v>
      </c>
      <c r="B40" s="9" t="s">
        <v>149</v>
      </c>
      <c r="C40" s="22" t="str">
        <f>SUBSTITUTE(B40," ","")</f>
        <v>RobertBosch</v>
      </c>
      <c r="D40" s="22" t="str">
        <f t="shared" si="2"/>
        <v>SCCRobert Bosch</v>
      </c>
      <c r="E40" s="22" t="str">
        <f>A40&amp;C40&amp;"Messages"</f>
        <v>SCCRobertBoschMessages</v>
      </c>
      <c r="F40" s="9" t="s">
        <v>23</v>
      </c>
      <c r="G40" s="15" t="str">
        <f>B40&amp;F40</f>
        <v>Robert BoschInvoice</v>
      </c>
      <c r="H40" s="9" t="s">
        <v>24</v>
      </c>
      <c r="I40" s="18">
        <v>1300</v>
      </c>
      <c r="J40" s="16">
        <v>8</v>
      </c>
      <c r="K40" s="16">
        <f>IF(OR($I40=900,$I40=1000,$I40=1260),SUM(5*8),IF(OR($I40=1300,$I40=2000,$I40=1610),SUM(8*8),IF($I40=7650,SUM(20*8),IF($I40=300,SUM(1*8),""))))</f>
        <v>64</v>
      </c>
      <c r="L40" s="16">
        <f>IF(OR($I40=900,$I40=1000,$I40=1260),SUM(2*8),IF(OR($I40=1300,$I40=2000,$I40=1610),SUM(3*8),IF($I40=7650,SUM(6*8),IF($I40=300,SUM(1*8),""))))</f>
        <v>24</v>
      </c>
      <c r="M40" s="16">
        <f>IF(OR($I40=900,$I40=1000,$I40=1260),SUM(1*8),IF(OR($I40=1300,$I40=2000,$I40=1610),SUM(1*8),IF($I40=7650,SUM(3*8),IF($I40=300,SUM(0.25*8),""))))</f>
        <v>8</v>
      </c>
      <c r="N40" s="17">
        <f>K40+L40+M40</f>
        <v>96</v>
      </c>
    </row>
    <row r="41" spans="1:14" x14ac:dyDescent="0.35">
      <c r="A41" s="9" t="s">
        <v>10</v>
      </c>
      <c r="B41" s="9" t="s">
        <v>36</v>
      </c>
      <c r="C41" s="22" t="str">
        <f t="shared" si="1"/>
        <v>SchaefflerTechnologies</v>
      </c>
      <c r="D41" s="22" t="str">
        <f t="shared" si="2"/>
        <v>SCCSchaeffler Technologies</v>
      </c>
      <c r="E41" s="22" t="str">
        <f t="shared" si="0"/>
        <v>SCCSchaefflerTechnologiesMessages</v>
      </c>
      <c r="F41" s="9" t="s">
        <v>106</v>
      </c>
      <c r="G41" s="15" t="str">
        <f t="shared" si="3"/>
        <v>Schaeffler TechnologiesPurchase Order / Order Change</v>
      </c>
      <c r="H41" s="9" t="s">
        <v>12</v>
      </c>
      <c r="I41" s="9">
        <v>900</v>
      </c>
      <c r="J41" s="16">
        <v>6</v>
      </c>
      <c r="K41" s="16">
        <f t="shared" si="4"/>
        <v>40</v>
      </c>
      <c r="L41" s="16">
        <f t="shared" si="5"/>
        <v>16</v>
      </c>
      <c r="M41" s="16">
        <f t="shared" si="6"/>
        <v>8</v>
      </c>
      <c r="N41" s="17">
        <f t="shared" si="7"/>
        <v>64</v>
      </c>
    </row>
    <row r="42" spans="1:14" x14ac:dyDescent="0.35">
      <c r="A42" s="9" t="s">
        <v>10</v>
      </c>
      <c r="B42" s="9" t="s">
        <v>36</v>
      </c>
      <c r="C42" s="22" t="str">
        <f t="shared" si="1"/>
        <v>SchaefflerTechnologies</v>
      </c>
      <c r="D42" s="22" t="str">
        <f t="shared" si="2"/>
        <v>SCCSchaeffler Technologies</v>
      </c>
      <c r="E42" s="22" t="str">
        <f t="shared" si="0"/>
        <v>SCCSchaefflerTechnologiesMessages</v>
      </c>
      <c r="F42" s="9" t="s">
        <v>13</v>
      </c>
      <c r="G42" s="15" t="str">
        <f t="shared" si="3"/>
        <v>Schaeffler TechnologiesPurchase Order Response</v>
      </c>
      <c r="H42" s="9" t="s">
        <v>14</v>
      </c>
      <c r="I42" s="18">
        <v>1300</v>
      </c>
      <c r="J42" s="16">
        <v>8</v>
      </c>
      <c r="K42" s="16">
        <f t="shared" si="4"/>
        <v>64</v>
      </c>
      <c r="L42" s="16">
        <f t="shared" si="5"/>
        <v>24</v>
      </c>
      <c r="M42" s="16">
        <f t="shared" si="6"/>
        <v>8</v>
      </c>
      <c r="N42" s="17">
        <f t="shared" si="7"/>
        <v>96</v>
      </c>
    </row>
    <row r="43" spans="1:14" x14ac:dyDescent="0.35">
      <c r="A43" s="9" t="s">
        <v>10</v>
      </c>
      <c r="B43" s="9" t="s">
        <v>36</v>
      </c>
      <c r="C43" s="22" t="str">
        <f t="shared" si="1"/>
        <v>SchaefflerTechnologies</v>
      </c>
      <c r="D43" s="22" t="str">
        <f t="shared" si="2"/>
        <v>SCCSchaeffler Technologies</v>
      </c>
      <c r="E43" s="22" t="str">
        <f t="shared" si="0"/>
        <v>SCCSchaefflerTechnologiesMessages</v>
      </c>
      <c r="F43" s="9" t="s">
        <v>15</v>
      </c>
      <c r="G43" s="15" t="str">
        <f t="shared" si="3"/>
        <v>Schaeffler TechnologiesDelivery Schedule / Demand Forecast</v>
      </c>
      <c r="H43" s="9" t="s">
        <v>16</v>
      </c>
      <c r="I43" s="9">
        <v>900</v>
      </c>
      <c r="J43" s="16">
        <v>6</v>
      </c>
      <c r="K43" s="16">
        <f t="shared" si="4"/>
        <v>40</v>
      </c>
      <c r="L43" s="16">
        <f t="shared" si="5"/>
        <v>16</v>
      </c>
      <c r="M43" s="16">
        <f t="shared" si="6"/>
        <v>8</v>
      </c>
      <c r="N43" s="17">
        <f t="shared" si="7"/>
        <v>64</v>
      </c>
    </row>
    <row r="44" spans="1:14" x14ac:dyDescent="0.35">
      <c r="A44" s="9" t="s">
        <v>10</v>
      </c>
      <c r="B44" s="9" t="s">
        <v>36</v>
      </c>
      <c r="C44" s="22" t="str">
        <f t="shared" si="1"/>
        <v>SchaefflerTechnologies</v>
      </c>
      <c r="D44" s="22" t="str">
        <f t="shared" si="2"/>
        <v>SCCSchaeffler Technologies</v>
      </c>
      <c r="E44" s="22" t="str">
        <f t="shared" si="0"/>
        <v>SCCSchaefflerTechnologiesMessages</v>
      </c>
      <c r="F44" s="9" t="s">
        <v>37</v>
      </c>
      <c r="G44" s="15" t="str">
        <f t="shared" si="3"/>
        <v>Schaeffler TechnologiesDemand Forecast Response</v>
      </c>
      <c r="H44" s="9" t="s">
        <v>38</v>
      </c>
      <c r="I44" s="18">
        <v>1300</v>
      </c>
      <c r="J44" s="16">
        <v>8</v>
      </c>
      <c r="K44" s="16">
        <f t="shared" si="4"/>
        <v>64</v>
      </c>
      <c r="L44" s="16">
        <f t="shared" si="5"/>
        <v>24</v>
      </c>
      <c r="M44" s="16">
        <f t="shared" si="6"/>
        <v>8</v>
      </c>
      <c r="N44" s="17">
        <f t="shared" si="7"/>
        <v>96</v>
      </c>
    </row>
    <row r="45" spans="1:14" x14ac:dyDescent="0.35">
      <c r="A45" s="9" t="s">
        <v>10</v>
      </c>
      <c r="B45" s="9" t="s">
        <v>36</v>
      </c>
      <c r="C45" s="22" t="str">
        <f t="shared" si="1"/>
        <v>SchaefflerTechnologies</v>
      </c>
      <c r="D45" s="22" t="str">
        <f t="shared" si="2"/>
        <v>SCCSchaeffler Technologies</v>
      </c>
      <c r="E45" s="22" t="str">
        <f t="shared" si="0"/>
        <v>SCCSchaefflerTechnologiesMessages</v>
      </c>
      <c r="F45" s="9" t="s">
        <v>17</v>
      </c>
      <c r="G45" s="15" t="str">
        <f t="shared" si="3"/>
        <v>Schaeffler TechnologiesDespatch Advice / Advance Shipping Notification (ASN)</v>
      </c>
      <c r="H45" s="9" t="s">
        <v>18</v>
      </c>
      <c r="I45" s="18">
        <v>1300</v>
      </c>
      <c r="J45" s="16">
        <v>8</v>
      </c>
      <c r="K45" s="16">
        <f t="shared" si="4"/>
        <v>64</v>
      </c>
      <c r="L45" s="16">
        <f t="shared" si="5"/>
        <v>24</v>
      </c>
      <c r="M45" s="16">
        <f t="shared" si="6"/>
        <v>8</v>
      </c>
      <c r="N45" s="17">
        <f t="shared" si="7"/>
        <v>96</v>
      </c>
    </row>
    <row r="46" spans="1:14" x14ac:dyDescent="0.35">
      <c r="A46" s="9" t="s">
        <v>10</v>
      </c>
      <c r="B46" s="9" t="s">
        <v>36</v>
      </c>
      <c r="C46" s="22" t="str">
        <f t="shared" si="1"/>
        <v>SchaefflerTechnologies</v>
      </c>
      <c r="D46" s="22" t="str">
        <f t="shared" si="2"/>
        <v>SCCSchaeffler Technologies</v>
      </c>
      <c r="E46" s="22" t="str">
        <f t="shared" si="0"/>
        <v>SCCSchaefflerTechnologiesMessages</v>
      </c>
      <c r="F46" s="9" t="s">
        <v>39</v>
      </c>
      <c r="G46" s="15" t="str">
        <f t="shared" si="3"/>
        <v>Schaeffler TechnologiesSelf-Billing Invoice</v>
      </c>
      <c r="H46" s="9" t="s">
        <v>40</v>
      </c>
      <c r="I46" s="9">
        <v>900</v>
      </c>
      <c r="J46" s="16">
        <v>6</v>
      </c>
      <c r="K46" s="16">
        <f t="shared" si="4"/>
        <v>40</v>
      </c>
      <c r="L46" s="16">
        <f t="shared" si="5"/>
        <v>16</v>
      </c>
      <c r="M46" s="16">
        <f t="shared" si="6"/>
        <v>8</v>
      </c>
      <c r="N46" s="17">
        <f t="shared" si="7"/>
        <v>64</v>
      </c>
    </row>
    <row r="47" spans="1:14" x14ac:dyDescent="0.35">
      <c r="A47" s="9" t="s">
        <v>10</v>
      </c>
      <c r="B47" s="9" t="s">
        <v>36</v>
      </c>
      <c r="C47" s="22" t="str">
        <f t="shared" si="1"/>
        <v>SchaefflerTechnologies</v>
      </c>
      <c r="D47" s="22" t="str">
        <f t="shared" si="2"/>
        <v>SCCSchaeffler Technologies</v>
      </c>
      <c r="E47" s="22" t="str">
        <f t="shared" si="0"/>
        <v>SCCSchaefflerTechnologiesMessages</v>
      </c>
      <c r="F47" s="9" t="s">
        <v>34</v>
      </c>
      <c r="G47" s="15" t="str">
        <f t="shared" si="3"/>
        <v>Schaeffler TechnologiesStock Information / Inventory Report</v>
      </c>
      <c r="H47" s="9" t="s">
        <v>35</v>
      </c>
      <c r="I47" s="9">
        <v>900</v>
      </c>
      <c r="J47" s="16">
        <v>6</v>
      </c>
      <c r="K47" s="16">
        <f t="shared" si="4"/>
        <v>40</v>
      </c>
      <c r="L47" s="16">
        <f t="shared" si="5"/>
        <v>16</v>
      </c>
      <c r="M47" s="16">
        <f t="shared" si="6"/>
        <v>8</v>
      </c>
      <c r="N47" s="17">
        <f t="shared" si="7"/>
        <v>64</v>
      </c>
    </row>
    <row r="48" spans="1:14" x14ac:dyDescent="0.35">
      <c r="A48" s="9" t="s">
        <v>10</v>
      </c>
      <c r="B48" s="9" t="s">
        <v>36</v>
      </c>
      <c r="C48" s="22" t="str">
        <f t="shared" si="1"/>
        <v>SchaefflerTechnologies</v>
      </c>
      <c r="D48" s="22" t="str">
        <f t="shared" si="2"/>
        <v>SCCSchaeffler Technologies</v>
      </c>
      <c r="E48" s="22" t="str">
        <f t="shared" si="0"/>
        <v>SCCSchaefflerTechnologiesMessages</v>
      </c>
      <c r="F48" s="9" t="s">
        <v>41</v>
      </c>
      <c r="G48" s="15" t="str">
        <f t="shared" si="3"/>
        <v>Schaeffler TechnologiesVMI Demands</v>
      </c>
      <c r="H48" s="9" t="s">
        <v>42</v>
      </c>
      <c r="I48" s="9">
        <v>900</v>
      </c>
      <c r="J48" s="16">
        <v>6</v>
      </c>
      <c r="K48" s="16">
        <f t="shared" si="4"/>
        <v>40</v>
      </c>
      <c r="L48" s="16">
        <f t="shared" si="5"/>
        <v>16</v>
      </c>
      <c r="M48" s="16">
        <f t="shared" si="6"/>
        <v>8</v>
      </c>
      <c r="N48" s="17">
        <f t="shared" si="7"/>
        <v>64</v>
      </c>
    </row>
    <row r="49" spans="1:14" x14ac:dyDescent="0.35">
      <c r="A49" s="9" t="s">
        <v>10</v>
      </c>
      <c r="B49" s="9" t="s">
        <v>43</v>
      </c>
      <c r="C49" s="22" t="str">
        <f t="shared" si="1"/>
        <v>Schindler</v>
      </c>
      <c r="D49" s="22" t="str">
        <f t="shared" si="2"/>
        <v>SCCSchindler</v>
      </c>
      <c r="E49" s="22" t="str">
        <f t="shared" si="0"/>
        <v>SCCSchindlerMessages</v>
      </c>
      <c r="F49" s="9" t="s">
        <v>106</v>
      </c>
      <c r="G49" s="15" t="str">
        <f t="shared" si="3"/>
        <v>SchindlerPurchase Order / Order Change</v>
      </c>
      <c r="H49" s="9" t="s">
        <v>12</v>
      </c>
      <c r="I49" s="9">
        <v>900</v>
      </c>
      <c r="J49" s="16">
        <v>6</v>
      </c>
      <c r="K49" s="16">
        <f t="shared" si="4"/>
        <v>40</v>
      </c>
      <c r="L49" s="16">
        <f t="shared" si="5"/>
        <v>16</v>
      </c>
      <c r="M49" s="16">
        <f t="shared" si="6"/>
        <v>8</v>
      </c>
      <c r="N49" s="17">
        <f t="shared" si="7"/>
        <v>64</v>
      </c>
    </row>
    <row r="50" spans="1:14" x14ac:dyDescent="0.35">
      <c r="A50" s="9" t="s">
        <v>10</v>
      </c>
      <c r="B50" s="9" t="s">
        <v>43</v>
      </c>
      <c r="C50" s="22" t="str">
        <f t="shared" si="1"/>
        <v>Schindler</v>
      </c>
      <c r="D50" s="22" t="str">
        <f t="shared" si="2"/>
        <v>SCCSchindler</v>
      </c>
      <c r="E50" s="22" t="str">
        <f t="shared" si="0"/>
        <v>SCCSchindlerMessages</v>
      </c>
      <c r="F50" s="9" t="s">
        <v>13</v>
      </c>
      <c r="G50" s="15" t="str">
        <f t="shared" si="3"/>
        <v>SchindlerPurchase Order Response</v>
      </c>
      <c r="H50" s="9" t="s">
        <v>14</v>
      </c>
      <c r="I50" s="18">
        <v>1300</v>
      </c>
      <c r="J50" s="16">
        <v>8</v>
      </c>
      <c r="K50" s="16">
        <f t="shared" si="4"/>
        <v>64</v>
      </c>
      <c r="L50" s="16">
        <f t="shared" si="5"/>
        <v>24</v>
      </c>
      <c r="M50" s="16">
        <f t="shared" si="6"/>
        <v>8</v>
      </c>
      <c r="N50" s="17">
        <f t="shared" si="7"/>
        <v>96</v>
      </c>
    </row>
    <row r="51" spans="1:14" x14ac:dyDescent="0.35">
      <c r="A51" s="9" t="s">
        <v>10</v>
      </c>
      <c r="B51" s="9" t="s">
        <v>43</v>
      </c>
      <c r="C51" s="22" t="str">
        <f t="shared" si="1"/>
        <v>Schindler</v>
      </c>
      <c r="D51" s="22" t="str">
        <f t="shared" si="2"/>
        <v>SCCSchindler</v>
      </c>
      <c r="E51" s="22" t="str">
        <f t="shared" si="0"/>
        <v>SCCSchindlerMessages</v>
      </c>
      <c r="F51" s="9" t="s">
        <v>17</v>
      </c>
      <c r="G51" s="15" t="str">
        <f t="shared" si="3"/>
        <v>SchindlerDespatch Advice / Advance Shipping Notification (ASN)</v>
      </c>
      <c r="H51" s="9" t="s">
        <v>18</v>
      </c>
      <c r="I51" s="18">
        <v>1300</v>
      </c>
      <c r="J51" s="16">
        <v>8</v>
      </c>
      <c r="K51" s="16">
        <f t="shared" si="4"/>
        <v>64</v>
      </c>
      <c r="L51" s="16">
        <f t="shared" si="5"/>
        <v>24</v>
      </c>
      <c r="M51" s="16">
        <f t="shared" si="6"/>
        <v>8</v>
      </c>
      <c r="N51" s="17">
        <f t="shared" si="7"/>
        <v>96</v>
      </c>
    </row>
    <row r="52" spans="1:14" x14ac:dyDescent="0.35">
      <c r="A52" s="9" t="s">
        <v>10</v>
      </c>
      <c r="B52" s="9" t="s">
        <v>43</v>
      </c>
      <c r="C52" s="22" t="str">
        <f t="shared" si="1"/>
        <v>Schindler</v>
      </c>
      <c r="D52" s="22" t="str">
        <f t="shared" si="2"/>
        <v>SCCSchindler</v>
      </c>
      <c r="E52" s="22" t="str">
        <f t="shared" si="0"/>
        <v>SCCSchindlerMessages</v>
      </c>
      <c r="F52" s="9" t="s">
        <v>26</v>
      </c>
      <c r="G52" s="15" t="str">
        <f t="shared" si="3"/>
        <v>SchindlerForwarder Pick-up Advice (FPA)</v>
      </c>
      <c r="H52" s="9" t="s">
        <v>27</v>
      </c>
      <c r="I52" s="18">
        <v>1300</v>
      </c>
      <c r="J52" s="16">
        <v>8</v>
      </c>
      <c r="K52" s="16">
        <f t="shared" si="4"/>
        <v>64</v>
      </c>
      <c r="L52" s="16">
        <f t="shared" si="5"/>
        <v>24</v>
      </c>
      <c r="M52" s="16">
        <f t="shared" si="6"/>
        <v>8</v>
      </c>
      <c r="N52" s="17">
        <f t="shared" si="7"/>
        <v>96</v>
      </c>
    </row>
    <row r="53" spans="1:14" x14ac:dyDescent="0.35">
      <c r="A53" s="9" t="s">
        <v>10</v>
      </c>
      <c r="B53" s="9" t="s">
        <v>43</v>
      </c>
      <c r="C53" s="22" t="str">
        <f t="shared" si="1"/>
        <v>Schindler</v>
      </c>
      <c r="D53" s="22" t="str">
        <f t="shared" si="2"/>
        <v>SCCSchindler</v>
      </c>
      <c r="E53" s="22" t="str">
        <f t="shared" si="0"/>
        <v>SCCSchindlerMessages</v>
      </c>
      <c r="F53" s="9" t="s">
        <v>23</v>
      </c>
      <c r="G53" s="15" t="str">
        <f t="shared" si="3"/>
        <v>SchindlerInvoice</v>
      </c>
      <c r="H53" s="9" t="s">
        <v>24</v>
      </c>
      <c r="I53" s="18">
        <v>1300</v>
      </c>
      <c r="J53" s="16">
        <v>8</v>
      </c>
      <c r="K53" s="16">
        <f t="shared" si="4"/>
        <v>64</v>
      </c>
      <c r="L53" s="16">
        <f t="shared" si="5"/>
        <v>24</v>
      </c>
      <c r="M53" s="16">
        <f t="shared" si="6"/>
        <v>8</v>
      </c>
      <c r="N53" s="17">
        <f t="shared" si="7"/>
        <v>96</v>
      </c>
    </row>
    <row r="54" spans="1:14" x14ac:dyDescent="0.35">
      <c r="A54" s="9" t="s">
        <v>10</v>
      </c>
      <c r="B54" s="9" t="s">
        <v>45</v>
      </c>
      <c r="C54" s="22" t="str">
        <f t="shared" si="1"/>
        <v>SchneiderElectric</v>
      </c>
      <c r="D54" s="22" t="str">
        <f t="shared" si="2"/>
        <v>SCCSchneider Electric</v>
      </c>
      <c r="E54" s="22" t="str">
        <f t="shared" si="0"/>
        <v>SCCSchneiderElectricMessages</v>
      </c>
      <c r="F54" s="9" t="s">
        <v>106</v>
      </c>
      <c r="G54" s="15" t="str">
        <f t="shared" si="3"/>
        <v>Schneider ElectricPurchase Order / Order Change</v>
      </c>
      <c r="H54" s="9" t="s">
        <v>12</v>
      </c>
      <c r="I54" s="18">
        <v>1260</v>
      </c>
      <c r="J54" s="16">
        <v>9</v>
      </c>
      <c r="K54" s="16">
        <f t="shared" si="4"/>
        <v>40</v>
      </c>
      <c r="L54" s="16">
        <f t="shared" si="5"/>
        <v>16</v>
      </c>
      <c r="M54" s="16">
        <f t="shared" si="6"/>
        <v>8</v>
      </c>
      <c r="N54" s="17">
        <f t="shared" si="7"/>
        <v>64</v>
      </c>
    </row>
    <row r="55" spans="1:14" x14ac:dyDescent="0.35">
      <c r="A55" s="9" t="s">
        <v>10</v>
      </c>
      <c r="B55" s="9" t="s">
        <v>45</v>
      </c>
      <c r="C55" s="22" t="str">
        <f t="shared" si="1"/>
        <v>SchneiderElectric</v>
      </c>
      <c r="D55" s="22" t="str">
        <f t="shared" si="2"/>
        <v>SCCSchneider Electric</v>
      </c>
      <c r="E55" s="22" t="str">
        <f t="shared" si="0"/>
        <v>SCCSchneiderElectricMessages</v>
      </c>
      <c r="F55" s="9" t="s">
        <v>13</v>
      </c>
      <c r="G55" s="15" t="str">
        <f t="shared" si="3"/>
        <v>Schneider ElectricPurchase Order Response</v>
      </c>
      <c r="H55" s="9" t="s">
        <v>14</v>
      </c>
      <c r="I55" s="18">
        <v>1610</v>
      </c>
      <c r="J55" s="16">
        <v>11.5</v>
      </c>
      <c r="K55" s="16">
        <f t="shared" si="4"/>
        <v>64</v>
      </c>
      <c r="L55" s="16">
        <f t="shared" si="5"/>
        <v>24</v>
      </c>
      <c r="M55" s="16">
        <f t="shared" si="6"/>
        <v>8</v>
      </c>
      <c r="N55" s="17">
        <f t="shared" si="7"/>
        <v>96</v>
      </c>
    </row>
    <row r="56" spans="1:14" x14ac:dyDescent="0.35">
      <c r="A56" s="9" t="s">
        <v>10</v>
      </c>
      <c r="B56" s="9" t="s">
        <v>45</v>
      </c>
      <c r="C56" s="22" t="str">
        <f t="shared" si="1"/>
        <v>SchneiderElectric</v>
      </c>
      <c r="D56" s="22" t="str">
        <f t="shared" si="2"/>
        <v>SCCSchneider Electric</v>
      </c>
      <c r="E56" s="22" t="str">
        <f t="shared" si="0"/>
        <v>SCCSchneiderElectricMessages</v>
      </c>
      <c r="F56" s="9" t="s">
        <v>15</v>
      </c>
      <c r="G56" s="15" t="str">
        <f t="shared" si="3"/>
        <v>Schneider ElectricDelivery Schedule / Demand Forecast</v>
      </c>
      <c r="H56" s="9" t="s">
        <v>16</v>
      </c>
      <c r="I56" s="18">
        <v>1260</v>
      </c>
      <c r="J56" s="16">
        <v>9</v>
      </c>
      <c r="K56" s="16">
        <f t="shared" si="4"/>
        <v>40</v>
      </c>
      <c r="L56" s="16">
        <f t="shared" si="5"/>
        <v>16</v>
      </c>
      <c r="M56" s="16">
        <f t="shared" si="6"/>
        <v>8</v>
      </c>
      <c r="N56" s="17">
        <f t="shared" si="7"/>
        <v>64</v>
      </c>
    </row>
    <row r="57" spans="1:14" x14ac:dyDescent="0.35">
      <c r="A57" s="9" t="s">
        <v>10</v>
      </c>
      <c r="B57" s="9" t="s">
        <v>45</v>
      </c>
      <c r="C57" s="22" t="str">
        <f t="shared" si="1"/>
        <v>SchneiderElectric</v>
      </c>
      <c r="D57" s="22" t="str">
        <f t="shared" si="2"/>
        <v>SCCSchneider Electric</v>
      </c>
      <c r="E57" s="22" t="str">
        <f t="shared" si="0"/>
        <v>SCCSchneiderElectricMessages</v>
      </c>
      <c r="F57" s="9" t="s">
        <v>17</v>
      </c>
      <c r="G57" s="15" t="str">
        <f t="shared" si="3"/>
        <v>Schneider ElectricDespatch Advice / Advance Shipping Notification (ASN)</v>
      </c>
      <c r="H57" s="9" t="s">
        <v>18</v>
      </c>
      <c r="I57" s="18">
        <v>1610</v>
      </c>
      <c r="J57" s="16">
        <v>11.5</v>
      </c>
      <c r="K57" s="16">
        <f t="shared" si="4"/>
        <v>64</v>
      </c>
      <c r="L57" s="16">
        <f t="shared" si="5"/>
        <v>24</v>
      </c>
      <c r="M57" s="16">
        <f t="shared" si="6"/>
        <v>8</v>
      </c>
      <c r="N57" s="17">
        <f t="shared" si="7"/>
        <v>96</v>
      </c>
    </row>
    <row r="58" spans="1:14" x14ac:dyDescent="0.35">
      <c r="A58" s="9" t="s">
        <v>10</v>
      </c>
      <c r="B58" s="9" t="s">
        <v>45</v>
      </c>
      <c r="C58" s="22" t="str">
        <f t="shared" si="1"/>
        <v>SchneiderElectric</v>
      </c>
      <c r="D58" s="22" t="str">
        <f t="shared" si="2"/>
        <v>SCCSchneider Electric</v>
      </c>
      <c r="E58" s="22" t="str">
        <f t="shared" si="0"/>
        <v>SCCSchneiderElectricMessages</v>
      </c>
      <c r="F58" s="9" t="s">
        <v>29</v>
      </c>
      <c r="G58" s="15" t="str">
        <f t="shared" si="3"/>
        <v>Schneider ElectricGoods Receipt</v>
      </c>
      <c r="H58" s="9" t="s">
        <v>30</v>
      </c>
      <c r="I58" s="18">
        <v>1260</v>
      </c>
      <c r="J58" s="16">
        <v>9</v>
      </c>
      <c r="K58" s="16">
        <f t="shared" si="4"/>
        <v>40</v>
      </c>
      <c r="L58" s="16">
        <f t="shared" si="5"/>
        <v>16</v>
      </c>
      <c r="M58" s="16">
        <f t="shared" si="6"/>
        <v>8</v>
      </c>
      <c r="N58" s="17">
        <f t="shared" si="7"/>
        <v>64</v>
      </c>
    </row>
    <row r="59" spans="1:14" x14ac:dyDescent="0.35">
      <c r="A59" s="9" t="s">
        <v>10</v>
      </c>
      <c r="B59" s="9" t="s">
        <v>45</v>
      </c>
      <c r="C59" s="22" t="str">
        <f t="shared" si="1"/>
        <v>SchneiderElectric</v>
      </c>
      <c r="D59" s="22" t="str">
        <f t="shared" si="2"/>
        <v>SCCSchneider Electric</v>
      </c>
      <c r="E59" s="22" t="str">
        <f t="shared" si="0"/>
        <v>SCCSchneiderElectricMessages</v>
      </c>
      <c r="F59" s="9" t="s">
        <v>34</v>
      </c>
      <c r="G59" s="15" t="str">
        <f t="shared" si="3"/>
        <v>Schneider ElectricStock Information / Inventory Report</v>
      </c>
      <c r="H59" s="9" t="s">
        <v>35</v>
      </c>
      <c r="I59" s="18">
        <v>1260</v>
      </c>
      <c r="J59" s="16">
        <v>9</v>
      </c>
      <c r="K59" s="16">
        <f t="shared" si="4"/>
        <v>40</v>
      </c>
      <c r="L59" s="16">
        <f t="shared" si="5"/>
        <v>16</v>
      </c>
      <c r="M59" s="16">
        <f t="shared" si="6"/>
        <v>8</v>
      </c>
      <c r="N59" s="17">
        <f t="shared" si="7"/>
        <v>64</v>
      </c>
    </row>
    <row r="60" spans="1:14" x14ac:dyDescent="0.35">
      <c r="A60" s="9" t="s">
        <v>10</v>
      </c>
      <c r="B60" s="9" t="s">
        <v>45</v>
      </c>
      <c r="C60" s="22" t="str">
        <f t="shared" si="1"/>
        <v>SchneiderElectric</v>
      </c>
      <c r="D60" s="22" t="str">
        <f t="shared" si="2"/>
        <v>SCCSchneider Electric</v>
      </c>
      <c r="E60" s="22" t="str">
        <f t="shared" si="0"/>
        <v>SCCSchneiderElectricMessages</v>
      </c>
      <c r="F60" s="9" t="s">
        <v>46</v>
      </c>
      <c r="G60" s="15" t="str">
        <f t="shared" si="3"/>
        <v>Schneider ElectricSupplier / 3PL Stock Update</v>
      </c>
      <c r="H60" s="9" t="s">
        <v>47</v>
      </c>
      <c r="I60" s="18">
        <v>1610</v>
      </c>
      <c r="J60" s="16">
        <v>11.5</v>
      </c>
      <c r="K60" s="16">
        <f t="shared" si="4"/>
        <v>64</v>
      </c>
      <c r="L60" s="16">
        <f t="shared" si="5"/>
        <v>24</v>
      </c>
      <c r="M60" s="16">
        <f t="shared" si="6"/>
        <v>8</v>
      </c>
      <c r="N60" s="17">
        <f t="shared" si="7"/>
        <v>96</v>
      </c>
    </row>
    <row r="61" spans="1:14" x14ac:dyDescent="0.35">
      <c r="A61" s="9" t="s">
        <v>10</v>
      </c>
      <c r="B61" s="9" t="s">
        <v>45</v>
      </c>
      <c r="C61" s="22" t="str">
        <f t="shared" si="1"/>
        <v>SchneiderElectric</v>
      </c>
      <c r="D61" s="22" t="str">
        <f t="shared" si="2"/>
        <v>SCCSchneider Electric</v>
      </c>
      <c r="E61" s="22" t="str">
        <f t="shared" si="0"/>
        <v>SCCSchneiderElectricMessages</v>
      </c>
      <c r="F61" s="9" t="s">
        <v>23</v>
      </c>
      <c r="G61" s="15" t="str">
        <f t="shared" si="3"/>
        <v>Schneider ElectricInvoice</v>
      </c>
      <c r="H61" s="9" t="s">
        <v>24</v>
      </c>
      <c r="I61" s="18">
        <v>1610</v>
      </c>
      <c r="J61" s="16">
        <v>11.5</v>
      </c>
      <c r="K61" s="16">
        <f t="shared" si="4"/>
        <v>64</v>
      </c>
      <c r="L61" s="16">
        <f t="shared" si="5"/>
        <v>24</v>
      </c>
      <c r="M61" s="16">
        <f t="shared" si="6"/>
        <v>8</v>
      </c>
      <c r="N61" s="17">
        <f t="shared" si="7"/>
        <v>96</v>
      </c>
    </row>
    <row r="62" spans="1:14" x14ac:dyDescent="0.35">
      <c r="A62" s="9" t="s">
        <v>10</v>
      </c>
      <c r="B62" s="9" t="s">
        <v>48</v>
      </c>
      <c r="C62" s="22" t="str">
        <f t="shared" si="1"/>
        <v>SMSGroup</v>
      </c>
      <c r="D62" s="22" t="str">
        <f t="shared" si="2"/>
        <v>SCCSMS Group</v>
      </c>
      <c r="E62" s="22" t="str">
        <f t="shared" si="0"/>
        <v>SCCSMSGroupMessages</v>
      </c>
      <c r="F62" s="9" t="s">
        <v>106</v>
      </c>
      <c r="G62" s="15" t="str">
        <f t="shared" si="3"/>
        <v>SMS GroupPurchase Order / Order Change</v>
      </c>
      <c r="H62" s="9" t="s">
        <v>12</v>
      </c>
      <c r="I62" s="9">
        <v>900</v>
      </c>
      <c r="J62" s="16">
        <v>6</v>
      </c>
      <c r="K62" s="16">
        <f t="shared" si="4"/>
        <v>40</v>
      </c>
      <c r="L62" s="16">
        <f t="shared" si="5"/>
        <v>16</v>
      </c>
      <c r="M62" s="16">
        <f t="shared" si="6"/>
        <v>8</v>
      </c>
      <c r="N62" s="17">
        <f t="shared" si="7"/>
        <v>64</v>
      </c>
    </row>
    <row r="63" spans="1:14" x14ac:dyDescent="0.35">
      <c r="A63" s="9" t="s">
        <v>10</v>
      </c>
      <c r="B63" s="9" t="s">
        <v>48</v>
      </c>
      <c r="C63" s="22" t="str">
        <f t="shared" si="1"/>
        <v>SMSGroup</v>
      </c>
      <c r="D63" s="22" t="str">
        <f t="shared" si="2"/>
        <v>SCCSMS Group</v>
      </c>
      <c r="E63" s="22" t="str">
        <f t="shared" si="0"/>
        <v>SCCSMSGroupMessages</v>
      </c>
      <c r="F63" s="9" t="s">
        <v>13</v>
      </c>
      <c r="G63" s="15" t="str">
        <f t="shared" si="3"/>
        <v>SMS GroupPurchase Order Response</v>
      </c>
      <c r="H63" s="9" t="s">
        <v>14</v>
      </c>
      <c r="I63" s="18">
        <v>1300</v>
      </c>
      <c r="J63" s="16">
        <v>8</v>
      </c>
      <c r="K63" s="16">
        <f t="shared" si="4"/>
        <v>64</v>
      </c>
      <c r="L63" s="16">
        <f t="shared" si="5"/>
        <v>24</v>
      </c>
      <c r="M63" s="16">
        <f t="shared" si="6"/>
        <v>8</v>
      </c>
      <c r="N63" s="17">
        <f t="shared" si="7"/>
        <v>96</v>
      </c>
    </row>
    <row r="64" spans="1:14" x14ac:dyDescent="0.35">
      <c r="A64" s="9" t="s">
        <v>10</v>
      </c>
      <c r="B64" s="9" t="s">
        <v>152</v>
      </c>
      <c r="C64" s="22" t="str">
        <f t="shared" si="1"/>
        <v>SchweizerischeBundesbahnenAG</v>
      </c>
      <c r="D64" s="22" t="str">
        <f t="shared" si="2"/>
        <v>SCCSchweizerische Bundesbahnen AG</v>
      </c>
      <c r="E64" s="22" t="str">
        <f t="shared" si="0"/>
        <v>SCCSchweizerischeBundesbahnenAGMessages</v>
      </c>
      <c r="F64" s="9" t="s">
        <v>106</v>
      </c>
      <c r="G64" s="15" t="str">
        <f t="shared" si="3"/>
        <v>Schweizerische Bundesbahnen AGPurchase Order / Order Change</v>
      </c>
      <c r="H64" s="9" t="s">
        <v>12</v>
      </c>
      <c r="I64" s="9">
        <v>900</v>
      </c>
      <c r="J64" s="16">
        <v>6</v>
      </c>
      <c r="K64" s="16">
        <f t="shared" si="4"/>
        <v>40</v>
      </c>
      <c r="L64" s="16">
        <f t="shared" si="5"/>
        <v>16</v>
      </c>
      <c r="M64" s="16">
        <f t="shared" si="6"/>
        <v>8</v>
      </c>
      <c r="N64" s="17">
        <f t="shared" si="7"/>
        <v>64</v>
      </c>
    </row>
    <row r="65" spans="1:14" x14ac:dyDescent="0.35">
      <c r="A65" s="9" t="s">
        <v>10</v>
      </c>
      <c r="B65" s="9" t="s">
        <v>152</v>
      </c>
      <c r="C65" s="22" t="str">
        <f t="shared" si="1"/>
        <v>SchweizerischeBundesbahnenAG</v>
      </c>
      <c r="D65" s="22" t="str">
        <f t="shared" si="2"/>
        <v>SCCSchweizerische Bundesbahnen AG</v>
      </c>
      <c r="E65" s="22" t="str">
        <f t="shared" si="0"/>
        <v>SCCSchweizerischeBundesbahnenAGMessages</v>
      </c>
      <c r="F65" s="9" t="s">
        <v>13</v>
      </c>
      <c r="G65" s="15" t="str">
        <f t="shared" si="3"/>
        <v>Schweizerische Bundesbahnen AGPurchase Order Response</v>
      </c>
      <c r="H65" s="9" t="s">
        <v>14</v>
      </c>
      <c r="I65" s="18">
        <v>1300</v>
      </c>
      <c r="J65" s="16">
        <v>8</v>
      </c>
      <c r="K65" s="16">
        <f t="shared" si="4"/>
        <v>64</v>
      </c>
      <c r="L65" s="16">
        <f t="shared" si="5"/>
        <v>24</v>
      </c>
      <c r="M65" s="16">
        <f t="shared" si="6"/>
        <v>8</v>
      </c>
      <c r="N65" s="17">
        <f t="shared" si="7"/>
        <v>96</v>
      </c>
    </row>
    <row r="66" spans="1:14" x14ac:dyDescent="0.35">
      <c r="A66" s="9" t="s">
        <v>10</v>
      </c>
      <c r="B66" s="9" t="s">
        <v>152</v>
      </c>
      <c r="C66" s="22" t="str">
        <f t="shared" si="1"/>
        <v>SchweizerischeBundesbahnenAG</v>
      </c>
      <c r="D66" s="22" t="str">
        <f t="shared" si="2"/>
        <v>SCCSchweizerische Bundesbahnen AG</v>
      </c>
      <c r="E66" s="22" t="str">
        <f t="shared" si="0"/>
        <v>SCCSchweizerischeBundesbahnenAGMessages</v>
      </c>
      <c r="F66" s="9" t="s">
        <v>15</v>
      </c>
      <c r="G66" s="15" t="str">
        <f t="shared" ref="G66:G124" si="13">B66&amp;F66</f>
        <v>Schweizerische Bundesbahnen AGDelivery Schedule / Demand Forecast</v>
      </c>
      <c r="H66" s="9" t="s">
        <v>16</v>
      </c>
      <c r="I66" s="9">
        <v>900</v>
      </c>
      <c r="J66" s="16">
        <v>6</v>
      </c>
      <c r="K66" s="16">
        <f t="shared" ref="K66:K124" si="14">IF(OR($I66=900,$I66=1000,$I66=1260),SUM(5*8),IF(OR($I66=1300,$I66=2000,$I66=1610),SUM(8*8),IF($I66=7650,SUM(20*8),IF($I66=300,SUM(1*8),""))))</f>
        <v>40</v>
      </c>
      <c r="L66" s="16">
        <f t="shared" ref="L66:L124" si="15">IF(OR($I66=900,$I66=1000,$I66=1260),SUM(2*8),IF(OR($I66=1300,$I66=2000,$I66=1610),SUM(3*8),IF($I66=7650,SUM(6*8),IF($I66=300,SUM(1*8),""))))</f>
        <v>16</v>
      </c>
      <c r="M66" s="16">
        <f t="shared" ref="M66:M124" si="16">IF(OR($I66=900,$I66=1000,$I66=1260),SUM(1*8),IF(OR($I66=1300,$I66=2000,$I66=1610),SUM(1*8),IF($I66=7650,SUM(3*8),IF($I66=300,SUM(0.25*8),""))))</f>
        <v>8</v>
      </c>
      <c r="N66" s="17">
        <f t="shared" ref="N66:N124" si="17">K66+L66+M66</f>
        <v>64</v>
      </c>
    </row>
    <row r="67" spans="1:14" x14ac:dyDescent="0.35">
      <c r="A67" s="9" t="s">
        <v>10</v>
      </c>
      <c r="B67" s="9" t="s">
        <v>152</v>
      </c>
      <c r="C67" s="22" t="str">
        <f t="shared" si="1"/>
        <v>SchweizerischeBundesbahnenAG</v>
      </c>
      <c r="D67" s="22" t="str">
        <f t="shared" si="2"/>
        <v>SCCSchweizerische Bundesbahnen AG</v>
      </c>
      <c r="E67" s="22" t="str">
        <f t="shared" si="0"/>
        <v>SCCSchweizerischeBundesbahnenAGMessages</v>
      </c>
      <c r="F67" s="9" t="s">
        <v>17</v>
      </c>
      <c r="G67" s="15" t="str">
        <f t="shared" si="13"/>
        <v>Schweizerische Bundesbahnen AGDespatch Advice / Advance Shipping Notification (ASN)</v>
      </c>
      <c r="H67" s="9" t="s">
        <v>18</v>
      </c>
      <c r="I67" s="18">
        <v>1300</v>
      </c>
      <c r="J67" s="16">
        <v>8</v>
      </c>
      <c r="K67" s="16">
        <f t="shared" si="14"/>
        <v>64</v>
      </c>
      <c r="L67" s="16">
        <f t="shared" si="15"/>
        <v>24</v>
      </c>
      <c r="M67" s="16">
        <f t="shared" si="16"/>
        <v>8</v>
      </c>
      <c r="N67" s="17">
        <f t="shared" si="17"/>
        <v>96</v>
      </c>
    </row>
    <row r="68" spans="1:14" x14ac:dyDescent="0.35">
      <c r="A68" s="9" t="s">
        <v>10</v>
      </c>
      <c r="B68" s="9" t="s">
        <v>152</v>
      </c>
      <c r="C68" s="22" t="str">
        <f t="shared" si="1"/>
        <v>SchweizerischeBundesbahnenAG</v>
      </c>
      <c r="D68" s="22" t="str">
        <f t="shared" si="2"/>
        <v>SCCSchweizerische Bundesbahnen AG</v>
      </c>
      <c r="E68" s="22" t="str">
        <f t="shared" ref="E68:E127" si="18">A68&amp;C68&amp;"Messages"</f>
        <v>SCCSchweizerischeBundesbahnenAGMessages</v>
      </c>
      <c r="F68" s="9" t="s">
        <v>23</v>
      </c>
      <c r="G68" s="15" t="str">
        <f t="shared" si="13"/>
        <v>Schweizerische Bundesbahnen AGInvoice</v>
      </c>
      <c r="H68" s="9" t="s">
        <v>24</v>
      </c>
      <c r="I68" s="18">
        <v>1300</v>
      </c>
      <c r="J68" s="16">
        <v>8</v>
      </c>
      <c r="K68" s="16">
        <f t="shared" si="14"/>
        <v>64</v>
      </c>
      <c r="L68" s="16">
        <f t="shared" si="15"/>
        <v>24</v>
      </c>
      <c r="M68" s="16">
        <f t="shared" si="16"/>
        <v>8</v>
      </c>
      <c r="N68" s="17">
        <f t="shared" si="17"/>
        <v>96</v>
      </c>
    </row>
    <row r="69" spans="1:14" x14ac:dyDescent="0.35">
      <c r="A69" s="9" t="s">
        <v>10</v>
      </c>
      <c r="B69" s="9" t="s">
        <v>108</v>
      </c>
      <c r="C69" s="22" t="str">
        <f t="shared" ref="C69:C128" si="19">SUBSTITUTE(B69," ","")</f>
        <v>Siemens</v>
      </c>
      <c r="D69" s="22" t="str">
        <f t="shared" ref="D69:D128" si="20">A69&amp;B69</f>
        <v>SCCSiemens</v>
      </c>
      <c r="E69" s="22" t="str">
        <f t="shared" si="18"/>
        <v>SCCSiemensMessages</v>
      </c>
      <c r="F69" s="9" t="s">
        <v>106</v>
      </c>
      <c r="G69" s="15" t="str">
        <f t="shared" si="13"/>
        <v>SiemensPurchase Order / Order Change</v>
      </c>
      <c r="H69" s="9" t="s">
        <v>12</v>
      </c>
      <c r="I69" s="18">
        <v>1000</v>
      </c>
      <c r="J69" s="16">
        <v>8</v>
      </c>
      <c r="K69" s="16">
        <f t="shared" si="14"/>
        <v>40</v>
      </c>
      <c r="L69" s="16">
        <f t="shared" si="15"/>
        <v>16</v>
      </c>
      <c r="M69" s="16">
        <f t="shared" si="16"/>
        <v>8</v>
      </c>
      <c r="N69" s="17">
        <f t="shared" si="17"/>
        <v>64</v>
      </c>
    </row>
    <row r="70" spans="1:14" x14ac:dyDescent="0.35">
      <c r="A70" s="9" t="s">
        <v>10</v>
      </c>
      <c r="B70" s="9" t="s">
        <v>108</v>
      </c>
      <c r="C70" s="22" t="str">
        <f t="shared" si="19"/>
        <v>Siemens</v>
      </c>
      <c r="D70" s="22" t="str">
        <f t="shared" si="20"/>
        <v>SCCSiemens</v>
      </c>
      <c r="E70" s="22" t="str">
        <f t="shared" si="18"/>
        <v>SCCSiemensMessages</v>
      </c>
      <c r="F70" s="9" t="s">
        <v>13</v>
      </c>
      <c r="G70" s="15" t="str">
        <f t="shared" si="13"/>
        <v>SiemensPurchase Order Response</v>
      </c>
      <c r="H70" s="9" t="s">
        <v>14</v>
      </c>
      <c r="I70" s="18">
        <v>2000</v>
      </c>
      <c r="J70" s="16">
        <v>16</v>
      </c>
      <c r="K70" s="16">
        <f t="shared" si="14"/>
        <v>64</v>
      </c>
      <c r="L70" s="16">
        <f t="shared" si="15"/>
        <v>24</v>
      </c>
      <c r="M70" s="16">
        <f t="shared" si="16"/>
        <v>8</v>
      </c>
      <c r="N70" s="17">
        <f t="shared" si="17"/>
        <v>96</v>
      </c>
    </row>
    <row r="71" spans="1:14" x14ac:dyDescent="0.35">
      <c r="A71" s="9" t="s">
        <v>10</v>
      </c>
      <c r="B71" s="9" t="s">
        <v>108</v>
      </c>
      <c r="C71" s="22" t="str">
        <f t="shared" si="19"/>
        <v>Siemens</v>
      </c>
      <c r="D71" s="22" t="str">
        <f t="shared" si="20"/>
        <v>SCCSiemens</v>
      </c>
      <c r="E71" s="22" t="str">
        <f t="shared" si="18"/>
        <v>SCCSiemensMessages</v>
      </c>
      <c r="F71" s="9" t="s">
        <v>15</v>
      </c>
      <c r="G71" s="15" t="str">
        <f t="shared" si="13"/>
        <v>SiemensDelivery Schedule / Demand Forecast</v>
      </c>
      <c r="H71" s="9" t="s">
        <v>16</v>
      </c>
      <c r="I71" s="18">
        <v>1000</v>
      </c>
      <c r="J71" s="16">
        <v>8</v>
      </c>
      <c r="K71" s="16">
        <f t="shared" si="14"/>
        <v>40</v>
      </c>
      <c r="L71" s="16">
        <f t="shared" si="15"/>
        <v>16</v>
      </c>
      <c r="M71" s="16">
        <f t="shared" si="16"/>
        <v>8</v>
      </c>
      <c r="N71" s="17">
        <f t="shared" si="17"/>
        <v>64</v>
      </c>
    </row>
    <row r="72" spans="1:14" x14ac:dyDescent="0.35">
      <c r="A72" s="9" t="s">
        <v>10</v>
      </c>
      <c r="B72" s="9" t="s">
        <v>108</v>
      </c>
      <c r="C72" s="22" t="str">
        <f t="shared" si="19"/>
        <v>Siemens</v>
      </c>
      <c r="D72" s="22" t="str">
        <f t="shared" si="20"/>
        <v>SCCSiemens</v>
      </c>
      <c r="E72" s="22" t="str">
        <f t="shared" si="18"/>
        <v>SCCSiemensMessages</v>
      </c>
      <c r="F72" s="9" t="s">
        <v>17</v>
      </c>
      <c r="G72" s="15" t="str">
        <f t="shared" si="13"/>
        <v>SiemensDespatch Advice / Advance Shipping Notification (ASN)</v>
      </c>
      <c r="H72" s="9" t="s">
        <v>18</v>
      </c>
      <c r="I72" s="18">
        <v>2000</v>
      </c>
      <c r="J72" s="16">
        <v>16</v>
      </c>
      <c r="K72" s="16">
        <f t="shared" si="14"/>
        <v>64</v>
      </c>
      <c r="L72" s="16">
        <f t="shared" si="15"/>
        <v>24</v>
      </c>
      <c r="M72" s="16">
        <f t="shared" si="16"/>
        <v>8</v>
      </c>
      <c r="N72" s="17">
        <f t="shared" si="17"/>
        <v>96</v>
      </c>
    </row>
    <row r="73" spans="1:14" x14ac:dyDescent="0.35">
      <c r="A73" s="9" t="s">
        <v>10</v>
      </c>
      <c r="B73" s="9" t="s">
        <v>108</v>
      </c>
      <c r="C73" s="22" t="str">
        <f t="shared" si="19"/>
        <v>Siemens</v>
      </c>
      <c r="D73" s="22" t="str">
        <f t="shared" si="20"/>
        <v>SCCSiemens</v>
      </c>
      <c r="E73" s="22" t="str">
        <f t="shared" si="18"/>
        <v>SCCSiemensMessages</v>
      </c>
      <c r="F73" s="9" t="s">
        <v>23</v>
      </c>
      <c r="G73" s="15" t="str">
        <f t="shared" si="13"/>
        <v>SiemensInvoice</v>
      </c>
      <c r="H73" s="9" t="s">
        <v>24</v>
      </c>
      <c r="I73" s="18">
        <v>2000</v>
      </c>
      <c r="J73" s="16">
        <v>16</v>
      </c>
      <c r="K73" s="16">
        <f t="shared" si="14"/>
        <v>64</v>
      </c>
      <c r="L73" s="16">
        <f t="shared" si="15"/>
        <v>24</v>
      </c>
      <c r="M73" s="16">
        <f t="shared" si="16"/>
        <v>8</v>
      </c>
      <c r="N73" s="17">
        <f t="shared" si="17"/>
        <v>96</v>
      </c>
    </row>
    <row r="74" spans="1:14" x14ac:dyDescent="0.35">
      <c r="A74" s="9" t="s">
        <v>10</v>
      </c>
      <c r="B74" s="9" t="s">
        <v>49</v>
      </c>
      <c r="C74" s="22" t="str">
        <f t="shared" si="19"/>
        <v>SiemensEnergy</v>
      </c>
      <c r="D74" s="22" t="str">
        <f t="shared" si="20"/>
        <v>SCCSiemens Energy</v>
      </c>
      <c r="E74" s="22" t="str">
        <f t="shared" si="18"/>
        <v>SCCSiemensEnergyMessages</v>
      </c>
      <c r="F74" s="9" t="s">
        <v>106</v>
      </c>
      <c r="G74" s="15" t="str">
        <f t="shared" si="13"/>
        <v>Siemens EnergyPurchase Order / Order Change</v>
      </c>
      <c r="H74" s="9" t="s">
        <v>12</v>
      </c>
      <c r="I74" s="18">
        <v>1000</v>
      </c>
      <c r="J74" s="16">
        <v>8</v>
      </c>
      <c r="K74" s="16">
        <f t="shared" si="14"/>
        <v>40</v>
      </c>
      <c r="L74" s="16">
        <f t="shared" si="15"/>
        <v>16</v>
      </c>
      <c r="M74" s="16">
        <f t="shared" si="16"/>
        <v>8</v>
      </c>
      <c r="N74" s="17">
        <f t="shared" si="17"/>
        <v>64</v>
      </c>
    </row>
    <row r="75" spans="1:14" x14ac:dyDescent="0.35">
      <c r="A75" s="9" t="s">
        <v>10</v>
      </c>
      <c r="B75" s="9" t="s">
        <v>49</v>
      </c>
      <c r="C75" s="22" t="str">
        <f t="shared" si="19"/>
        <v>SiemensEnergy</v>
      </c>
      <c r="D75" s="22" t="str">
        <f t="shared" si="20"/>
        <v>SCCSiemens Energy</v>
      </c>
      <c r="E75" s="22" t="str">
        <f t="shared" si="18"/>
        <v>SCCSiemensEnergyMessages</v>
      </c>
      <c r="F75" s="9" t="s">
        <v>13</v>
      </c>
      <c r="G75" s="15" t="str">
        <f t="shared" si="13"/>
        <v>Siemens EnergyPurchase Order Response</v>
      </c>
      <c r="H75" s="9" t="s">
        <v>14</v>
      </c>
      <c r="I75" s="18">
        <v>2000</v>
      </c>
      <c r="J75" s="16">
        <v>16</v>
      </c>
      <c r="K75" s="16">
        <f t="shared" si="14"/>
        <v>64</v>
      </c>
      <c r="L75" s="16">
        <f t="shared" si="15"/>
        <v>24</v>
      </c>
      <c r="M75" s="16">
        <f t="shared" si="16"/>
        <v>8</v>
      </c>
      <c r="N75" s="17">
        <f t="shared" si="17"/>
        <v>96</v>
      </c>
    </row>
    <row r="76" spans="1:14" x14ac:dyDescent="0.35">
      <c r="A76" s="9" t="s">
        <v>10</v>
      </c>
      <c r="B76" s="9" t="s">
        <v>49</v>
      </c>
      <c r="C76" s="22" t="str">
        <f t="shared" si="19"/>
        <v>SiemensEnergy</v>
      </c>
      <c r="D76" s="22" t="str">
        <f t="shared" si="20"/>
        <v>SCCSiemens Energy</v>
      </c>
      <c r="E76" s="22" t="str">
        <f t="shared" si="18"/>
        <v>SCCSiemensEnergyMessages</v>
      </c>
      <c r="F76" s="9" t="s">
        <v>15</v>
      </c>
      <c r="G76" s="15" t="str">
        <f t="shared" si="13"/>
        <v>Siemens EnergyDelivery Schedule / Demand Forecast</v>
      </c>
      <c r="H76" s="9" t="s">
        <v>16</v>
      </c>
      <c r="I76" s="18">
        <v>1000</v>
      </c>
      <c r="J76" s="16">
        <v>8</v>
      </c>
      <c r="K76" s="16">
        <f t="shared" si="14"/>
        <v>40</v>
      </c>
      <c r="L76" s="16">
        <f t="shared" si="15"/>
        <v>16</v>
      </c>
      <c r="M76" s="16">
        <f t="shared" si="16"/>
        <v>8</v>
      </c>
      <c r="N76" s="17">
        <f t="shared" si="17"/>
        <v>64</v>
      </c>
    </row>
    <row r="77" spans="1:14" x14ac:dyDescent="0.35">
      <c r="A77" s="9" t="s">
        <v>10</v>
      </c>
      <c r="B77" s="9" t="s">
        <v>49</v>
      </c>
      <c r="C77" s="22" t="str">
        <f t="shared" si="19"/>
        <v>SiemensEnergy</v>
      </c>
      <c r="D77" s="22" t="str">
        <f t="shared" si="20"/>
        <v>SCCSiemens Energy</v>
      </c>
      <c r="E77" s="22" t="str">
        <f t="shared" si="18"/>
        <v>SCCSiemensEnergyMessages</v>
      </c>
      <c r="F77" s="9" t="s">
        <v>17</v>
      </c>
      <c r="G77" s="15" t="str">
        <f t="shared" si="13"/>
        <v>Siemens EnergyDespatch Advice / Advance Shipping Notification (ASN)</v>
      </c>
      <c r="H77" s="9" t="s">
        <v>18</v>
      </c>
      <c r="I77" s="18">
        <v>2000</v>
      </c>
      <c r="J77" s="16">
        <v>16</v>
      </c>
      <c r="K77" s="16">
        <f t="shared" si="14"/>
        <v>64</v>
      </c>
      <c r="L77" s="16">
        <f t="shared" si="15"/>
        <v>24</v>
      </c>
      <c r="M77" s="16">
        <f t="shared" si="16"/>
        <v>8</v>
      </c>
      <c r="N77" s="17">
        <f t="shared" si="17"/>
        <v>96</v>
      </c>
    </row>
    <row r="78" spans="1:14" x14ac:dyDescent="0.35">
      <c r="A78" s="9" t="s">
        <v>10</v>
      </c>
      <c r="B78" s="9" t="s">
        <v>49</v>
      </c>
      <c r="C78" s="22" t="str">
        <f t="shared" si="19"/>
        <v>SiemensEnergy</v>
      </c>
      <c r="D78" s="22" t="str">
        <f t="shared" si="20"/>
        <v>SCCSiemens Energy</v>
      </c>
      <c r="E78" s="22" t="str">
        <f t="shared" si="18"/>
        <v>SCCSiemensEnergyMessages</v>
      </c>
      <c r="F78" s="9" t="s">
        <v>23</v>
      </c>
      <c r="G78" s="15" t="str">
        <f t="shared" si="13"/>
        <v>Siemens EnergyInvoice</v>
      </c>
      <c r="H78" s="9" t="s">
        <v>24</v>
      </c>
      <c r="I78" s="18">
        <v>2000</v>
      </c>
      <c r="J78" s="16">
        <v>16</v>
      </c>
      <c r="K78" s="16">
        <f t="shared" si="14"/>
        <v>64</v>
      </c>
      <c r="L78" s="16">
        <f t="shared" si="15"/>
        <v>24</v>
      </c>
      <c r="M78" s="16">
        <f t="shared" si="16"/>
        <v>8</v>
      </c>
      <c r="N78" s="17">
        <f t="shared" si="17"/>
        <v>96</v>
      </c>
    </row>
    <row r="79" spans="1:14" x14ac:dyDescent="0.35">
      <c r="A79" s="9" t="s">
        <v>10</v>
      </c>
      <c r="B79" s="9" t="s">
        <v>175</v>
      </c>
      <c r="C79" s="22" t="str">
        <f t="shared" si="19"/>
        <v>ThyssenkruppAG</v>
      </c>
      <c r="D79" s="22" t="str">
        <f t="shared" si="20"/>
        <v>SCCThyssenkrupp AG</v>
      </c>
      <c r="E79" s="22" t="str">
        <f t="shared" si="18"/>
        <v>SCCThyssenkruppAGMessages</v>
      </c>
      <c r="F79" s="9" t="s">
        <v>15</v>
      </c>
      <c r="G79" s="15" t="str">
        <f t="shared" si="13"/>
        <v>Thyssenkrupp AGDelivery Schedule / Demand Forecast</v>
      </c>
      <c r="H79" s="9" t="s">
        <v>16</v>
      </c>
      <c r="I79" s="9">
        <v>900</v>
      </c>
      <c r="J79" s="16">
        <v>6</v>
      </c>
      <c r="K79" s="16">
        <f t="shared" si="14"/>
        <v>40</v>
      </c>
      <c r="L79" s="16">
        <f t="shared" si="15"/>
        <v>16</v>
      </c>
      <c r="M79" s="16">
        <f t="shared" si="16"/>
        <v>8</v>
      </c>
      <c r="N79" s="17">
        <f t="shared" si="17"/>
        <v>64</v>
      </c>
    </row>
    <row r="80" spans="1:14" x14ac:dyDescent="0.35">
      <c r="A80" s="9" t="s">
        <v>10</v>
      </c>
      <c r="B80" s="9" t="s">
        <v>175</v>
      </c>
      <c r="C80" s="22" t="str">
        <f t="shared" si="19"/>
        <v>ThyssenkruppAG</v>
      </c>
      <c r="D80" s="22" t="str">
        <f t="shared" si="20"/>
        <v>SCCThyssenkrupp AG</v>
      </c>
      <c r="E80" s="22" t="str">
        <f t="shared" si="18"/>
        <v>SCCThyssenkruppAGMessages</v>
      </c>
      <c r="F80" s="9" t="s">
        <v>34</v>
      </c>
      <c r="G80" s="15" t="str">
        <f t="shared" si="13"/>
        <v>Thyssenkrupp AGStock Information / Inventory Report</v>
      </c>
      <c r="H80" s="9" t="s">
        <v>35</v>
      </c>
      <c r="I80" s="9">
        <v>900</v>
      </c>
      <c r="J80" s="16">
        <v>6</v>
      </c>
      <c r="K80" s="16">
        <f t="shared" si="14"/>
        <v>40</v>
      </c>
      <c r="L80" s="16">
        <f t="shared" si="15"/>
        <v>16</v>
      </c>
      <c r="M80" s="16">
        <f t="shared" si="16"/>
        <v>8</v>
      </c>
      <c r="N80" s="17">
        <f t="shared" si="17"/>
        <v>64</v>
      </c>
    </row>
    <row r="81" spans="1:14" x14ac:dyDescent="0.35">
      <c r="A81" s="9" t="s">
        <v>10</v>
      </c>
      <c r="B81" s="9" t="s">
        <v>175</v>
      </c>
      <c r="C81" s="22" t="str">
        <f t="shared" si="19"/>
        <v>ThyssenkruppAG</v>
      </c>
      <c r="D81" s="22" t="str">
        <f t="shared" si="20"/>
        <v>SCCThyssenkrupp AG</v>
      </c>
      <c r="E81" s="22" t="str">
        <f t="shared" si="18"/>
        <v>SCCThyssenkruppAGMessages</v>
      </c>
      <c r="F81" s="9" t="s">
        <v>17</v>
      </c>
      <c r="G81" s="15" t="str">
        <f t="shared" si="13"/>
        <v>Thyssenkrupp AGDespatch Advice / Advance Shipping Notification (ASN)</v>
      </c>
      <c r="H81" s="9" t="s">
        <v>18</v>
      </c>
      <c r="I81" s="18">
        <v>1300</v>
      </c>
      <c r="J81" s="16">
        <v>8</v>
      </c>
      <c r="K81" s="16">
        <f t="shared" si="14"/>
        <v>64</v>
      </c>
      <c r="L81" s="16">
        <f t="shared" si="15"/>
        <v>24</v>
      </c>
      <c r="M81" s="16">
        <f t="shared" si="16"/>
        <v>8</v>
      </c>
      <c r="N81" s="17">
        <f t="shared" si="17"/>
        <v>96</v>
      </c>
    </row>
    <row r="82" spans="1:14" x14ac:dyDescent="0.35">
      <c r="A82" s="9" t="s">
        <v>10</v>
      </c>
      <c r="B82" s="9" t="s">
        <v>50</v>
      </c>
      <c r="C82" s="22" t="str">
        <f t="shared" si="19"/>
        <v>TrenchGroup</v>
      </c>
      <c r="D82" s="22" t="str">
        <f t="shared" si="20"/>
        <v>SCCTrench Group</v>
      </c>
      <c r="E82" s="22" t="str">
        <f t="shared" si="18"/>
        <v>SCCTrenchGroupMessages</v>
      </c>
      <c r="F82" s="9" t="s">
        <v>106</v>
      </c>
      <c r="G82" s="15" t="str">
        <f t="shared" si="13"/>
        <v>Trench GroupPurchase Order / Order Change</v>
      </c>
      <c r="H82" s="9" t="s">
        <v>12</v>
      </c>
      <c r="I82" s="18">
        <v>1000</v>
      </c>
      <c r="J82" s="16">
        <v>8</v>
      </c>
      <c r="K82" s="16">
        <f t="shared" si="14"/>
        <v>40</v>
      </c>
      <c r="L82" s="16">
        <f t="shared" si="15"/>
        <v>16</v>
      </c>
      <c r="M82" s="16">
        <f t="shared" si="16"/>
        <v>8</v>
      </c>
      <c r="N82" s="17">
        <f t="shared" si="17"/>
        <v>64</v>
      </c>
    </row>
    <row r="83" spans="1:14" x14ac:dyDescent="0.35">
      <c r="A83" s="9" t="s">
        <v>10</v>
      </c>
      <c r="B83" s="9" t="s">
        <v>50</v>
      </c>
      <c r="C83" s="22" t="str">
        <f t="shared" si="19"/>
        <v>TrenchGroup</v>
      </c>
      <c r="D83" s="22" t="str">
        <f t="shared" si="20"/>
        <v>SCCTrench Group</v>
      </c>
      <c r="E83" s="22" t="str">
        <f t="shared" si="18"/>
        <v>SCCTrenchGroupMessages</v>
      </c>
      <c r="F83" s="9" t="s">
        <v>13</v>
      </c>
      <c r="G83" s="15" t="str">
        <f t="shared" si="13"/>
        <v>Trench GroupPurchase Order Response</v>
      </c>
      <c r="H83" s="9" t="s">
        <v>14</v>
      </c>
      <c r="I83" s="18">
        <v>2000</v>
      </c>
      <c r="J83" s="16">
        <v>16</v>
      </c>
      <c r="K83" s="16">
        <f t="shared" si="14"/>
        <v>64</v>
      </c>
      <c r="L83" s="16">
        <f t="shared" si="15"/>
        <v>24</v>
      </c>
      <c r="M83" s="16">
        <f t="shared" si="16"/>
        <v>8</v>
      </c>
      <c r="N83" s="17">
        <f t="shared" si="17"/>
        <v>96</v>
      </c>
    </row>
    <row r="84" spans="1:14" x14ac:dyDescent="0.35">
      <c r="A84" s="9" t="s">
        <v>10</v>
      </c>
      <c r="B84" s="9" t="s">
        <v>50</v>
      </c>
      <c r="C84" s="22" t="str">
        <f t="shared" si="19"/>
        <v>TrenchGroup</v>
      </c>
      <c r="D84" s="22" t="str">
        <f t="shared" si="20"/>
        <v>SCCTrench Group</v>
      </c>
      <c r="E84" s="22" t="str">
        <f t="shared" si="18"/>
        <v>SCCTrenchGroupMessages</v>
      </c>
      <c r="F84" s="9" t="s">
        <v>15</v>
      </c>
      <c r="G84" s="15" t="str">
        <f t="shared" si="13"/>
        <v>Trench GroupDelivery Schedule / Demand Forecast</v>
      </c>
      <c r="H84" s="9" t="s">
        <v>16</v>
      </c>
      <c r="I84" s="18">
        <v>1000</v>
      </c>
      <c r="J84" s="16">
        <v>8</v>
      </c>
      <c r="K84" s="16">
        <f t="shared" si="14"/>
        <v>40</v>
      </c>
      <c r="L84" s="16">
        <f t="shared" si="15"/>
        <v>16</v>
      </c>
      <c r="M84" s="16">
        <f t="shared" si="16"/>
        <v>8</v>
      </c>
      <c r="N84" s="17">
        <f t="shared" si="17"/>
        <v>64</v>
      </c>
    </row>
    <row r="85" spans="1:14" x14ac:dyDescent="0.35">
      <c r="A85" s="9" t="s">
        <v>10</v>
      </c>
      <c r="B85" s="9" t="s">
        <v>50</v>
      </c>
      <c r="C85" s="22" t="str">
        <f t="shared" si="19"/>
        <v>TrenchGroup</v>
      </c>
      <c r="D85" s="22" t="str">
        <f t="shared" si="20"/>
        <v>SCCTrench Group</v>
      </c>
      <c r="E85" s="22" t="str">
        <f t="shared" si="18"/>
        <v>SCCTrenchGroupMessages</v>
      </c>
      <c r="F85" s="9" t="s">
        <v>17</v>
      </c>
      <c r="G85" s="15" t="str">
        <f t="shared" si="13"/>
        <v>Trench GroupDespatch Advice / Advance Shipping Notification (ASN)</v>
      </c>
      <c r="H85" s="9" t="s">
        <v>18</v>
      </c>
      <c r="I85" s="18">
        <v>2000</v>
      </c>
      <c r="J85" s="16">
        <v>16</v>
      </c>
      <c r="K85" s="16">
        <f t="shared" si="14"/>
        <v>64</v>
      </c>
      <c r="L85" s="16">
        <f t="shared" si="15"/>
        <v>24</v>
      </c>
      <c r="M85" s="16">
        <f t="shared" si="16"/>
        <v>8</v>
      </c>
      <c r="N85" s="17">
        <f t="shared" si="17"/>
        <v>96</v>
      </c>
    </row>
    <row r="86" spans="1:14" x14ac:dyDescent="0.35">
      <c r="A86" s="9" t="s">
        <v>10</v>
      </c>
      <c r="B86" s="9" t="s">
        <v>50</v>
      </c>
      <c r="C86" s="22" t="str">
        <f t="shared" si="19"/>
        <v>TrenchGroup</v>
      </c>
      <c r="D86" s="22" t="str">
        <f t="shared" si="20"/>
        <v>SCCTrench Group</v>
      </c>
      <c r="E86" s="22" t="str">
        <f t="shared" si="18"/>
        <v>SCCTrenchGroupMessages</v>
      </c>
      <c r="F86" s="9" t="s">
        <v>23</v>
      </c>
      <c r="G86" s="15" t="str">
        <f t="shared" si="13"/>
        <v>Trench GroupInvoice</v>
      </c>
      <c r="H86" s="9" t="s">
        <v>24</v>
      </c>
      <c r="I86" s="18">
        <v>2000</v>
      </c>
      <c r="J86" s="16">
        <v>16</v>
      </c>
      <c r="K86" s="16">
        <f t="shared" si="14"/>
        <v>64</v>
      </c>
      <c r="L86" s="16">
        <f t="shared" si="15"/>
        <v>24</v>
      </c>
      <c r="M86" s="16">
        <f t="shared" si="16"/>
        <v>8</v>
      </c>
      <c r="N86" s="17">
        <f t="shared" si="17"/>
        <v>96</v>
      </c>
    </row>
    <row r="87" spans="1:14" x14ac:dyDescent="0.35">
      <c r="A87" s="9" t="s">
        <v>10</v>
      </c>
      <c r="B87" s="9" t="s">
        <v>156</v>
      </c>
      <c r="C87" s="22" t="str">
        <f t="shared" si="19"/>
        <v>WIKAAlexanderWiegand</v>
      </c>
      <c r="D87" s="22" t="str">
        <f t="shared" si="20"/>
        <v>SCCWIKA Alexander Wiegand</v>
      </c>
      <c r="E87" s="22" t="str">
        <f t="shared" si="18"/>
        <v>SCCWIKAAlexanderWiegandMessages</v>
      </c>
      <c r="F87" s="9" t="s">
        <v>106</v>
      </c>
      <c r="G87" s="15" t="str">
        <f t="shared" si="13"/>
        <v>WIKA Alexander WiegandPurchase Order / Order Change</v>
      </c>
      <c r="H87" s="9" t="s">
        <v>12</v>
      </c>
      <c r="I87" s="9">
        <v>900</v>
      </c>
      <c r="J87" s="16">
        <v>6</v>
      </c>
      <c r="K87" s="16">
        <f t="shared" si="14"/>
        <v>40</v>
      </c>
      <c r="L87" s="16">
        <f t="shared" si="15"/>
        <v>16</v>
      </c>
      <c r="M87" s="16">
        <f t="shared" si="16"/>
        <v>8</v>
      </c>
      <c r="N87" s="17">
        <f t="shared" si="17"/>
        <v>64</v>
      </c>
    </row>
    <row r="88" spans="1:14" x14ac:dyDescent="0.35">
      <c r="A88" s="9" t="s">
        <v>10</v>
      </c>
      <c r="B88" s="9" t="s">
        <v>156</v>
      </c>
      <c r="C88" s="22" t="str">
        <f t="shared" si="19"/>
        <v>WIKAAlexanderWiegand</v>
      </c>
      <c r="D88" s="22" t="str">
        <f t="shared" si="20"/>
        <v>SCCWIKA Alexander Wiegand</v>
      </c>
      <c r="E88" s="22" t="str">
        <f t="shared" si="18"/>
        <v>SCCWIKAAlexanderWiegandMessages</v>
      </c>
      <c r="F88" s="9" t="s">
        <v>13</v>
      </c>
      <c r="G88" s="15" t="str">
        <f t="shared" si="13"/>
        <v>WIKA Alexander WiegandPurchase Order Response</v>
      </c>
      <c r="H88" s="9" t="s">
        <v>14</v>
      </c>
      <c r="I88" s="18">
        <v>1300</v>
      </c>
      <c r="J88" s="16">
        <v>8</v>
      </c>
      <c r="K88" s="16">
        <f t="shared" si="14"/>
        <v>64</v>
      </c>
      <c r="L88" s="16">
        <f t="shared" si="15"/>
        <v>24</v>
      </c>
      <c r="M88" s="16">
        <f t="shared" si="16"/>
        <v>8</v>
      </c>
      <c r="N88" s="17">
        <f t="shared" si="17"/>
        <v>96</v>
      </c>
    </row>
    <row r="89" spans="1:14" x14ac:dyDescent="0.35">
      <c r="A89" s="9" t="s">
        <v>10</v>
      </c>
      <c r="B89" s="9" t="s">
        <v>156</v>
      </c>
      <c r="C89" s="22" t="str">
        <f t="shared" si="19"/>
        <v>WIKAAlexanderWiegand</v>
      </c>
      <c r="D89" s="22" t="str">
        <f t="shared" si="20"/>
        <v>SCCWIKA Alexander Wiegand</v>
      </c>
      <c r="E89" s="22" t="str">
        <f t="shared" si="18"/>
        <v>SCCWIKAAlexanderWiegandMessages</v>
      </c>
      <c r="F89" s="9" t="s">
        <v>15</v>
      </c>
      <c r="G89" s="15" t="str">
        <f t="shared" si="13"/>
        <v>WIKA Alexander WiegandDelivery Schedule / Demand Forecast</v>
      </c>
      <c r="H89" s="9" t="s">
        <v>16</v>
      </c>
      <c r="I89" s="9">
        <v>900</v>
      </c>
      <c r="J89" s="16">
        <v>6</v>
      </c>
      <c r="K89" s="16">
        <f t="shared" si="14"/>
        <v>40</v>
      </c>
      <c r="L89" s="16">
        <f t="shared" si="15"/>
        <v>16</v>
      </c>
      <c r="M89" s="16">
        <f t="shared" si="16"/>
        <v>8</v>
      </c>
      <c r="N89" s="17">
        <f t="shared" si="17"/>
        <v>64</v>
      </c>
    </row>
    <row r="90" spans="1:14" x14ac:dyDescent="0.35">
      <c r="A90" s="9" t="s">
        <v>10</v>
      </c>
      <c r="B90" s="9" t="s">
        <v>156</v>
      </c>
      <c r="C90" s="22" t="str">
        <f t="shared" si="19"/>
        <v>WIKAAlexanderWiegand</v>
      </c>
      <c r="D90" s="22" t="str">
        <f t="shared" si="20"/>
        <v>SCCWIKA Alexander Wiegand</v>
      </c>
      <c r="E90" s="22" t="str">
        <f t="shared" si="18"/>
        <v>SCCWIKAAlexanderWiegandMessages</v>
      </c>
      <c r="F90" s="9" t="s">
        <v>17</v>
      </c>
      <c r="G90" s="15" t="str">
        <f t="shared" si="13"/>
        <v>WIKA Alexander WiegandDespatch Advice / Advance Shipping Notification (ASN)</v>
      </c>
      <c r="H90" s="9" t="s">
        <v>18</v>
      </c>
      <c r="I90" s="18">
        <v>1300</v>
      </c>
      <c r="J90" s="16">
        <v>8</v>
      </c>
      <c r="K90" s="16">
        <f t="shared" si="14"/>
        <v>64</v>
      </c>
      <c r="L90" s="16">
        <f t="shared" si="15"/>
        <v>24</v>
      </c>
      <c r="M90" s="16">
        <f t="shared" si="16"/>
        <v>8</v>
      </c>
      <c r="N90" s="17">
        <f t="shared" si="17"/>
        <v>96</v>
      </c>
    </row>
    <row r="91" spans="1:14" x14ac:dyDescent="0.35">
      <c r="A91" s="9" t="s">
        <v>10</v>
      </c>
      <c r="B91" s="9" t="s">
        <v>156</v>
      </c>
      <c r="C91" s="22" t="str">
        <f t="shared" si="19"/>
        <v>WIKAAlexanderWiegand</v>
      </c>
      <c r="D91" s="22" t="str">
        <f t="shared" si="20"/>
        <v>SCCWIKA Alexander Wiegand</v>
      </c>
      <c r="E91" s="22" t="str">
        <f t="shared" si="18"/>
        <v>SCCWIKAAlexanderWiegandMessages</v>
      </c>
      <c r="F91" s="9" t="s">
        <v>41</v>
      </c>
      <c r="G91" s="15" t="str">
        <f t="shared" si="13"/>
        <v>WIKA Alexander WiegandVMI Demands</v>
      </c>
      <c r="H91" s="9" t="s">
        <v>42</v>
      </c>
      <c r="I91" s="9">
        <v>900</v>
      </c>
      <c r="J91" s="16">
        <v>6</v>
      </c>
      <c r="K91" s="16">
        <f t="shared" si="14"/>
        <v>40</v>
      </c>
      <c r="L91" s="16">
        <f t="shared" si="15"/>
        <v>16</v>
      </c>
      <c r="M91" s="16">
        <f t="shared" si="16"/>
        <v>8</v>
      </c>
      <c r="N91" s="17">
        <f t="shared" si="17"/>
        <v>64</v>
      </c>
    </row>
    <row r="92" spans="1:14" x14ac:dyDescent="0.35">
      <c r="A92" s="9" t="s">
        <v>10</v>
      </c>
      <c r="B92" s="9" t="s">
        <v>51</v>
      </c>
      <c r="C92" s="22" t="str">
        <f t="shared" si="19"/>
        <v>WilhelmSchwarzmuellerGmbH</v>
      </c>
      <c r="D92" s="22" t="str">
        <f t="shared" si="20"/>
        <v>SCCWilhelm Schwarzmueller GmbH</v>
      </c>
      <c r="E92" s="22" t="str">
        <f t="shared" si="18"/>
        <v>SCCWilhelmSchwarzmuellerGmbHMessages</v>
      </c>
      <c r="F92" s="9" t="s">
        <v>106</v>
      </c>
      <c r="G92" s="15" t="str">
        <f t="shared" si="13"/>
        <v>Wilhelm Schwarzmueller GmbHPurchase Order / Order Change</v>
      </c>
      <c r="H92" s="9" t="s">
        <v>12</v>
      </c>
      <c r="I92" s="9">
        <v>900</v>
      </c>
      <c r="J92" s="16">
        <v>6</v>
      </c>
      <c r="K92" s="16">
        <f t="shared" si="14"/>
        <v>40</v>
      </c>
      <c r="L92" s="16">
        <f t="shared" si="15"/>
        <v>16</v>
      </c>
      <c r="M92" s="16">
        <f t="shared" si="16"/>
        <v>8</v>
      </c>
      <c r="N92" s="17">
        <f t="shared" si="17"/>
        <v>64</v>
      </c>
    </row>
    <row r="93" spans="1:14" x14ac:dyDescent="0.35">
      <c r="A93" s="9" t="s">
        <v>10</v>
      </c>
      <c r="B93" s="9" t="s">
        <v>51</v>
      </c>
      <c r="C93" s="22" t="str">
        <f t="shared" si="19"/>
        <v>WilhelmSchwarzmuellerGmbH</v>
      </c>
      <c r="D93" s="22" t="str">
        <f t="shared" si="20"/>
        <v>SCCWilhelm Schwarzmueller GmbH</v>
      </c>
      <c r="E93" s="22" t="str">
        <f t="shared" si="18"/>
        <v>SCCWilhelmSchwarzmuellerGmbHMessages</v>
      </c>
      <c r="F93" s="9" t="s">
        <v>13</v>
      </c>
      <c r="G93" s="15" t="str">
        <f t="shared" si="13"/>
        <v>Wilhelm Schwarzmueller GmbHPurchase Order Response</v>
      </c>
      <c r="H93" s="9" t="s">
        <v>14</v>
      </c>
      <c r="I93" s="18">
        <v>1300</v>
      </c>
      <c r="J93" s="16">
        <v>8</v>
      </c>
      <c r="K93" s="16">
        <f t="shared" si="14"/>
        <v>64</v>
      </c>
      <c r="L93" s="16">
        <f t="shared" si="15"/>
        <v>24</v>
      </c>
      <c r="M93" s="16">
        <f t="shared" si="16"/>
        <v>8</v>
      </c>
      <c r="N93" s="17">
        <f t="shared" si="17"/>
        <v>96</v>
      </c>
    </row>
    <row r="94" spans="1:14" x14ac:dyDescent="0.35">
      <c r="A94" s="9" t="s">
        <v>10</v>
      </c>
      <c r="B94" s="9" t="s">
        <v>51</v>
      </c>
      <c r="C94" s="22" t="str">
        <f t="shared" si="19"/>
        <v>WilhelmSchwarzmuellerGmbH</v>
      </c>
      <c r="D94" s="22" t="str">
        <f t="shared" si="20"/>
        <v>SCCWilhelm Schwarzmueller GmbH</v>
      </c>
      <c r="E94" s="22" t="str">
        <f t="shared" si="18"/>
        <v>SCCWilhelmSchwarzmuellerGmbHMessages</v>
      </c>
      <c r="F94" s="9" t="s">
        <v>15</v>
      </c>
      <c r="G94" s="15" t="str">
        <f t="shared" si="13"/>
        <v>Wilhelm Schwarzmueller GmbHDelivery Schedule / Demand Forecast</v>
      </c>
      <c r="H94" s="9" t="s">
        <v>16</v>
      </c>
      <c r="I94" s="9">
        <v>900</v>
      </c>
      <c r="J94" s="16">
        <v>6</v>
      </c>
      <c r="K94" s="16">
        <f t="shared" si="14"/>
        <v>40</v>
      </c>
      <c r="L94" s="16">
        <f t="shared" si="15"/>
        <v>16</v>
      </c>
      <c r="M94" s="16">
        <f t="shared" si="16"/>
        <v>8</v>
      </c>
      <c r="N94" s="17">
        <f t="shared" si="17"/>
        <v>64</v>
      </c>
    </row>
    <row r="95" spans="1:14" x14ac:dyDescent="0.35">
      <c r="A95" s="9" t="s">
        <v>10</v>
      </c>
      <c r="B95" s="9" t="s">
        <v>52</v>
      </c>
      <c r="C95" s="22" t="str">
        <f t="shared" si="19"/>
        <v>ZFFriedrichshafenAG</v>
      </c>
      <c r="D95" s="22" t="str">
        <f t="shared" si="20"/>
        <v>SCCZF Friedrichshafen AG</v>
      </c>
      <c r="E95" s="22" t="str">
        <f t="shared" si="18"/>
        <v>SCCZFFriedrichshafenAGMessages</v>
      </c>
      <c r="F95" s="9" t="s">
        <v>17</v>
      </c>
      <c r="G95" s="15" t="str">
        <f t="shared" si="13"/>
        <v>ZF Friedrichshafen AGDespatch Advice / Advance Shipping Notification (ASN)</v>
      </c>
      <c r="H95" s="9" t="s">
        <v>18</v>
      </c>
      <c r="I95" s="18">
        <v>1300</v>
      </c>
      <c r="J95" s="16">
        <v>8</v>
      </c>
      <c r="K95" s="16">
        <f t="shared" si="14"/>
        <v>64</v>
      </c>
      <c r="L95" s="16">
        <f t="shared" si="15"/>
        <v>24</v>
      </c>
      <c r="M95" s="16">
        <f t="shared" si="16"/>
        <v>8</v>
      </c>
      <c r="N95" s="17">
        <f t="shared" si="17"/>
        <v>96</v>
      </c>
    </row>
    <row r="96" spans="1:14" x14ac:dyDescent="0.35">
      <c r="A96" s="9" t="s">
        <v>10</v>
      </c>
      <c r="B96" s="9" t="s">
        <v>52</v>
      </c>
      <c r="C96" s="22" t="str">
        <f t="shared" si="19"/>
        <v>ZFFriedrichshafenAG</v>
      </c>
      <c r="D96" s="22" t="str">
        <f t="shared" si="20"/>
        <v>SCCZF Friedrichshafen AG</v>
      </c>
      <c r="E96" s="22" t="str">
        <f t="shared" si="18"/>
        <v>SCCZFFriedrichshafenAGMessages</v>
      </c>
      <c r="F96" s="9" t="s">
        <v>26</v>
      </c>
      <c r="G96" s="15" t="str">
        <f t="shared" si="13"/>
        <v>ZF Friedrichshafen AGForwarder Pick-up Advice (FPA)</v>
      </c>
      <c r="H96" s="9" t="s">
        <v>27</v>
      </c>
      <c r="I96" s="18">
        <v>1300</v>
      </c>
      <c r="J96" s="16">
        <v>8</v>
      </c>
      <c r="K96" s="16">
        <f t="shared" si="14"/>
        <v>64</v>
      </c>
      <c r="L96" s="16">
        <f t="shared" si="15"/>
        <v>24</v>
      </c>
      <c r="M96" s="16">
        <f t="shared" si="16"/>
        <v>8</v>
      </c>
      <c r="N96" s="17">
        <f t="shared" si="17"/>
        <v>96</v>
      </c>
    </row>
    <row r="97" spans="1:14" x14ac:dyDescent="0.35">
      <c r="A97" s="9" t="s">
        <v>115</v>
      </c>
      <c r="B97" s="9" t="s">
        <v>53</v>
      </c>
      <c r="C97" s="22" t="str">
        <f t="shared" si="19"/>
        <v>AirbusAtlantic</v>
      </c>
      <c r="D97" s="22" t="str">
        <f t="shared" si="20"/>
        <v>AEROAirbus Atlantic</v>
      </c>
      <c r="E97" s="22" t="str">
        <f t="shared" si="18"/>
        <v>AEROAirbusAtlanticMessages</v>
      </c>
      <c r="F97" s="9" t="s">
        <v>106</v>
      </c>
      <c r="G97" s="15" t="str">
        <f t="shared" si="13"/>
        <v>Airbus AtlanticPurchase Order / Order Change</v>
      </c>
      <c r="H97" s="9" t="s">
        <v>12</v>
      </c>
      <c r="I97" s="9">
        <v>900</v>
      </c>
      <c r="J97" s="16">
        <v>6</v>
      </c>
      <c r="K97" s="16">
        <f t="shared" si="14"/>
        <v>40</v>
      </c>
      <c r="L97" s="16">
        <f t="shared" si="15"/>
        <v>16</v>
      </c>
      <c r="M97" s="16">
        <f t="shared" si="16"/>
        <v>8</v>
      </c>
      <c r="N97" s="17">
        <f t="shared" si="17"/>
        <v>64</v>
      </c>
    </row>
    <row r="98" spans="1:14" x14ac:dyDescent="0.35">
      <c r="A98" s="9" t="s">
        <v>115</v>
      </c>
      <c r="B98" s="9" t="s">
        <v>53</v>
      </c>
      <c r="C98" s="22" t="str">
        <f t="shared" si="19"/>
        <v>AirbusAtlantic</v>
      </c>
      <c r="D98" s="22" t="str">
        <f t="shared" si="20"/>
        <v>AEROAirbus Atlantic</v>
      </c>
      <c r="E98" s="22" t="str">
        <f t="shared" si="18"/>
        <v>AEROAirbusAtlanticMessages</v>
      </c>
      <c r="F98" s="9" t="s">
        <v>15</v>
      </c>
      <c r="G98" s="15" t="str">
        <f t="shared" si="13"/>
        <v>Airbus AtlanticDelivery Schedule / Demand Forecast</v>
      </c>
      <c r="H98" s="9" t="s">
        <v>16</v>
      </c>
      <c r="I98" s="9">
        <v>900</v>
      </c>
      <c r="J98" s="16">
        <v>6</v>
      </c>
      <c r="K98" s="16">
        <f t="shared" si="14"/>
        <v>40</v>
      </c>
      <c r="L98" s="16">
        <f t="shared" si="15"/>
        <v>16</v>
      </c>
      <c r="M98" s="16">
        <f t="shared" si="16"/>
        <v>8</v>
      </c>
      <c r="N98" s="17">
        <f t="shared" si="17"/>
        <v>64</v>
      </c>
    </row>
    <row r="99" spans="1:14" x14ac:dyDescent="0.35">
      <c r="A99" s="9" t="s">
        <v>115</v>
      </c>
      <c r="B99" s="9" t="s">
        <v>53</v>
      </c>
      <c r="C99" s="22" t="str">
        <f t="shared" si="19"/>
        <v>AirbusAtlantic</v>
      </c>
      <c r="D99" s="22" t="str">
        <f t="shared" si="20"/>
        <v>AEROAirbus Atlantic</v>
      </c>
      <c r="E99" s="22" t="str">
        <f t="shared" si="18"/>
        <v>AEROAirbusAtlanticMessages</v>
      </c>
      <c r="F99" s="9" t="s">
        <v>37</v>
      </c>
      <c r="G99" s="15" t="str">
        <f t="shared" si="13"/>
        <v>Airbus AtlanticDemand Forecast Response</v>
      </c>
      <c r="H99" s="9" t="s">
        <v>38</v>
      </c>
      <c r="I99" s="18">
        <v>1300</v>
      </c>
      <c r="J99" s="16">
        <v>8</v>
      </c>
      <c r="K99" s="16">
        <f t="shared" si="14"/>
        <v>64</v>
      </c>
      <c r="L99" s="16">
        <f t="shared" si="15"/>
        <v>24</v>
      </c>
      <c r="M99" s="16">
        <f t="shared" si="16"/>
        <v>8</v>
      </c>
      <c r="N99" s="17">
        <f t="shared" si="17"/>
        <v>96</v>
      </c>
    </row>
    <row r="100" spans="1:14" x14ac:dyDescent="0.35">
      <c r="A100" s="9" t="s">
        <v>115</v>
      </c>
      <c r="B100" s="9" t="s">
        <v>53</v>
      </c>
      <c r="C100" s="22" t="str">
        <f t="shared" si="19"/>
        <v>AirbusAtlantic</v>
      </c>
      <c r="D100" s="22" t="str">
        <f t="shared" si="20"/>
        <v>AEROAirbus Atlantic</v>
      </c>
      <c r="E100" s="22" t="str">
        <f t="shared" si="18"/>
        <v>AEROAirbusAtlanticMessages</v>
      </c>
      <c r="F100" s="9" t="s">
        <v>17</v>
      </c>
      <c r="G100" s="15" t="str">
        <f t="shared" si="13"/>
        <v>Airbus AtlanticDespatch Advice / Advance Shipping Notification (ASN)</v>
      </c>
      <c r="H100" s="9" t="s">
        <v>18</v>
      </c>
      <c r="I100" s="18">
        <v>1300</v>
      </c>
      <c r="J100" s="16">
        <v>8</v>
      </c>
      <c r="K100" s="16">
        <f t="shared" si="14"/>
        <v>64</v>
      </c>
      <c r="L100" s="16">
        <f t="shared" si="15"/>
        <v>24</v>
      </c>
      <c r="M100" s="16">
        <f t="shared" si="16"/>
        <v>8</v>
      </c>
      <c r="N100" s="17">
        <f t="shared" si="17"/>
        <v>96</v>
      </c>
    </row>
    <row r="101" spans="1:14" x14ac:dyDescent="0.35">
      <c r="A101" s="9" t="s">
        <v>115</v>
      </c>
      <c r="B101" s="9" t="s">
        <v>53</v>
      </c>
      <c r="C101" s="22" t="str">
        <f t="shared" si="19"/>
        <v>AirbusAtlantic</v>
      </c>
      <c r="D101" s="22" t="str">
        <f t="shared" si="20"/>
        <v>AEROAirbus Atlantic</v>
      </c>
      <c r="E101" s="22" t="str">
        <f t="shared" si="18"/>
        <v>AEROAirbusAtlanticMessages</v>
      </c>
      <c r="F101" s="9" t="s">
        <v>39</v>
      </c>
      <c r="G101" s="15" t="str">
        <f t="shared" si="13"/>
        <v>Airbus AtlanticSelf-Billing Invoice</v>
      </c>
      <c r="H101" s="9" t="s">
        <v>40</v>
      </c>
      <c r="I101" s="9">
        <v>900</v>
      </c>
      <c r="J101" s="16">
        <v>6</v>
      </c>
      <c r="K101" s="16">
        <f t="shared" si="14"/>
        <v>40</v>
      </c>
      <c r="L101" s="16">
        <f t="shared" si="15"/>
        <v>16</v>
      </c>
      <c r="M101" s="16">
        <f t="shared" si="16"/>
        <v>8</v>
      </c>
      <c r="N101" s="17">
        <f t="shared" si="17"/>
        <v>64</v>
      </c>
    </row>
    <row r="102" spans="1:14" x14ac:dyDescent="0.35">
      <c r="A102" s="9" t="s">
        <v>115</v>
      </c>
      <c r="B102" s="9" t="s">
        <v>53</v>
      </c>
      <c r="C102" s="22" t="str">
        <f t="shared" si="19"/>
        <v>AirbusAtlantic</v>
      </c>
      <c r="D102" s="22" t="str">
        <f t="shared" si="20"/>
        <v>AEROAirbus Atlantic</v>
      </c>
      <c r="E102" s="22" t="str">
        <f t="shared" si="18"/>
        <v>AEROAirbusAtlanticMessages</v>
      </c>
      <c r="F102" s="9" t="s">
        <v>29</v>
      </c>
      <c r="G102" s="15" t="str">
        <f t="shared" si="13"/>
        <v>Airbus AtlanticGoods Receipt</v>
      </c>
      <c r="H102" s="9" t="s">
        <v>30</v>
      </c>
      <c r="I102" s="9">
        <v>900</v>
      </c>
      <c r="J102" s="16">
        <v>6</v>
      </c>
      <c r="K102" s="16">
        <f t="shared" si="14"/>
        <v>40</v>
      </c>
      <c r="L102" s="16">
        <f t="shared" si="15"/>
        <v>16</v>
      </c>
      <c r="M102" s="16">
        <f t="shared" si="16"/>
        <v>8</v>
      </c>
      <c r="N102" s="17">
        <f t="shared" si="17"/>
        <v>64</v>
      </c>
    </row>
    <row r="103" spans="1:14" x14ac:dyDescent="0.35">
      <c r="A103" s="9" t="s">
        <v>115</v>
      </c>
      <c r="B103" s="9" t="s">
        <v>53</v>
      </c>
      <c r="C103" s="22" t="str">
        <f t="shared" si="19"/>
        <v>AirbusAtlantic</v>
      </c>
      <c r="D103" s="22" t="str">
        <f t="shared" si="20"/>
        <v>AEROAirbus Atlantic</v>
      </c>
      <c r="E103" s="22" t="str">
        <f t="shared" si="18"/>
        <v>AEROAirbusAtlanticMessages</v>
      </c>
      <c r="F103" s="9" t="s">
        <v>23</v>
      </c>
      <c r="G103" s="15" t="str">
        <f t="shared" si="13"/>
        <v>Airbus AtlanticInvoice</v>
      </c>
      <c r="H103" s="9" t="s">
        <v>24</v>
      </c>
      <c r="I103" s="18">
        <v>1300</v>
      </c>
      <c r="J103" s="16">
        <v>8</v>
      </c>
      <c r="K103" s="16">
        <f t="shared" si="14"/>
        <v>64</v>
      </c>
      <c r="L103" s="16">
        <f t="shared" si="15"/>
        <v>24</v>
      </c>
      <c r="M103" s="16">
        <f t="shared" si="16"/>
        <v>8</v>
      </c>
      <c r="N103" s="17">
        <f t="shared" si="17"/>
        <v>96</v>
      </c>
    </row>
    <row r="104" spans="1:14" x14ac:dyDescent="0.35">
      <c r="A104" s="9" t="s">
        <v>115</v>
      </c>
      <c r="B104" s="9" t="s">
        <v>53</v>
      </c>
      <c r="C104" s="22" t="str">
        <f t="shared" si="19"/>
        <v>AirbusAtlantic</v>
      </c>
      <c r="D104" s="22" t="str">
        <f t="shared" si="20"/>
        <v>AEROAirbus Atlantic</v>
      </c>
      <c r="E104" s="22" t="str">
        <f t="shared" si="18"/>
        <v>AEROAirbusAtlanticMessages</v>
      </c>
      <c r="F104" s="9" t="s">
        <v>112</v>
      </c>
      <c r="G104" s="15" t="str">
        <f t="shared" si="13"/>
        <v>Airbus AtlanticStatus Notification / Back control message</v>
      </c>
      <c r="H104" s="9" t="s">
        <v>44</v>
      </c>
      <c r="I104" s="9">
        <v>300</v>
      </c>
      <c r="J104" s="16">
        <v>2.5</v>
      </c>
      <c r="K104" s="16">
        <f t="shared" si="14"/>
        <v>8</v>
      </c>
      <c r="L104" s="16">
        <f t="shared" si="15"/>
        <v>8</v>
      </c>
      <c r="M104" s="16">
        <f t="shared" si="16"/>
        <v>2</v>
      </c>
      <c r="N104" s="17">
        <f t="shared" si="17"/>
        <v>18</v>
      </c>
    </row>
    <row r="105" spans="1:14" x14ac:dyDescent="0.35">
      <c r="A105" s="9" t="s">
        <v>115</v>
      </c>
      <c r="B105" s="9" t="s">
        <v>53</v>
      </c>
      <c r="C105" s="22" t="str">
        <f t="shared" si="19"/>
        <v>AirbusAtlantic</v>
      </c>
      <c r="D105" s="22" t="str">
        <f t="shared" si="20"/>
        <v>AEROAirbus Atlantic</v>
      </c>
      <c r="E105" s="22" t="str">
        <f t="shared" si="18"/>
        <v>AEROAirbusAtlanticMessages</v>
      </c>
      <c r="F105" s="9" t="s">
        <v>41</v>
      </c>
      <c r="G105" s="15" t="str">
        <f t="shared" si="13"/>
        <v>Airbus AtlanticVMI Demands</v>
      </c>
      <c r="H105" s="9" t="s">
        <v>42</v>
      </c>
      <c r="I105" s="9">
        <v>900</v>
      </c>
      <c r="J105" s="16">
        <v>6</v>
      </c>
      <c r="K105" s="16">
        <f t="shared" si="14"/>
        <v>40</v>
      </c>
      <c r="L105" s="16">
        <f t="shared" si="15"/>
        <v>16</v>
      </c>
      <c r="M105" s="16">
        <f t="shared" si="16"/>
        <v>8</v>
      </c>
      <c r="N105" s="17">
        <f t="shared" si="17"/>
        <v>64</v>
      </c>
    </row>
    <row r="106" spans="1:14" x14ac:dyDescent="0.35">
      <c r="A106" s="9" t="s">
        <v>115</v>
      </c>
      <c r="B106" s="9" t="s">
        <v>53</v>
      </c>
      <c r="C106" s="22" t="str">
        <f t="shared" si="19"/>
        <v>AirbusAtlantic</v>
      </c>
      <c r="D106" s="22" t="str">
        <f t="shared" si="20"/>
        <v>AEROAirbus Atlantic</v>
      </c>
      <c r="E106" s="22" t="str">
        <f t="shared" si="18"/>
        <v>AEROAirbusAtlanticMessages</v>
      </c>
      <c r="F106" s="9" t="s">
        <v>54</v>
      </c>
      <c r="G106" s="15" t="str">
        <f t="shared" si="13"/>
        <v>Airbus AtlanticVMI Monitor (IMO)</v>
      </c>
      <c r="H106" s="9" t="s">
        <v>55</v>
      </c>
      <c r="I106" s="9">
        <v>900</v>
      </c>
      <c r="J106" s="16">
        <v>6</v>
      </c>
      <c r="K106" s="16">
        <f t="shared" si="14"/>
        <v>40</v>
      </c>
      <c r="L106" s="16">
        <f t="shared" si="15"/>
        <v>16</v>
      </c>
      <c r="M106" s="16">
        <f t="shared" si="16"/>
        <v>8</v>
      </c>
      <c r="N106" s="17">
        <f t="shared" si="17"/>
        <v>64</v>
      </c>
    </row>
    <row r="107" spans="1:14" x14ac:dyDescent="0.35">
      <c r="A107" s="9" t="s">
        <v>115</v>
      </c>
      <c r="B107" s="9" t="s">
        <v>53</v>
      </c>
      <c r="C107" s="22" t="str">
        <f t="shared" si="19"/>
        <v>AirbusAtlantic</v>
      </c>
      <c r="D107" s="22" t="str">
        <f t="shared" si="20"/>
        <v>AEROAirbus Atlantic</v>
      </c>
      <c r="E107" s="22" t="str">
        <f t="shared" si="18"/>
        <v>AEROAirbusAtlanticMessages</v>
      </c>
      <c r="F107" s="9" t="s">
        <v>56</v>
      </c>
      <c r="G107" s="15" t="str">
        <f t="shared" si="13"/>
        <v>Airbus AtlanticVMI Planned Receipts</v>
      </c>
      <c r="H107" s="9" t="s">
        <v>57</v>
      </c>
      <c r="I107" s="18">
        <v>1300</v>
      </c>
      <c r="J107" s="16">
        <v>8</v>
      </c>
      <c r="K107" s="16">
        <f t="shared" si="14"/>
        <v>64</v>
      </c>
      <c r="L107" s="16">
        <f t="shared" si="15"/>
        <v>24</v>
      </c>
      <c r="M107" s="16">
        <f t="shared" si="16"/>
        <v>8</v>
      </c>
      <c r="N107" s="17">
        <f t="shared" si="17"/>
        <v>96</v>
      </c>
    </row>
    <row r="108" spans="1:14" x14ac:dyDescent="0.35">
      <c r="A108" s="9" t="s">
        <v>115</v>
      </c>
      <c r="B108" s="9" t="s">
        <v>53</v>
      </c>
      <c r="C108" s="22" t="str">
        <f t="shared" si="19"/>
        <v>AirbusAtlantic</v>
      </c>
      <c r="D108" s="22" t="str">
        <f t="shared" si="20"/>
        <v>AEROAirbus Atlantic</v>
      </c>
      <c r="E108" s="22" t="str">
        <f t="shared" si="18"/>
        <v>AEROAirbusAtlanticMessages</v>
      </c>
      <c r="F108" s="9" t="s">
        <v>58</v>
      </c>
      <c r="G108" s="15" t="str">
        <f t="shared" si="13"/>
        <v>Airbus AtlanticVMI Stock Information</v>
      </c>
      <c r="H108" s="9" t="s">
        <v>59</v>
      </c>
      <c r="I108" s="9">
        <v>900</v>
      </c>
      <c r="J108" s="16">
        <v>6</v>
      </c>
      <c r="K108" s="16">
        <f t="shared" si="14"/>
        <v>40</v>
      </c>
      <c r="L108" s="16">
        <f t="shared" si="15"/>
        <v>16</v>
      </c>
      <c r="M108" s="16">
        <f t="shared" si="16"/>
        <v>8</v>
      </c>
      <c r="N108" s="17">
        <f t="shared" si="17"/>
        <v>64</v>
      </c>
    </row>
    <row r="109" spans="1:14" x14ac:dyDescent="0.35">
      <c r="A109" s="9" t="s">
        <v>115</v>
      </c>
      <c r="B109" s="9" t="s">
        <v>157</v>
      </c>
      <c r="C109" s="22" t="str">
        <f t="shared" si="19"/>
        <v>AirbusDefenceandSpace</v>
      </c>
      <c r="D109" s="22" t="str">
        <f t="shared" si="20"/>
        <v>AEROAirbus Defence and Space</v>
      </c>
      <c r="E109" s="22" t="str">
        <f t="shared" si="18"/>
        <v>AEROAirbusDefenceandSpaceMessages</v>
      </c>
      <c r="F109" s="9" t="s">
        <v>106</v>
      </c>
      <c r="G109" s="15" t="str">
        <f t="shared" si="13"/>
        <v>Airbus Defence and SpacePurchase Order / Order Change</v>
      </c>
      <c r="H109" s="9" t="s">
        <v>12</v>
      </c>
      <c r="I109" s="9">
        <v>900</v>
      </c>
      <c r="J109" s="16">
        <v>6</v>
      </c>
      <c r="K109" s="16">
        <f t="shared" si="14"/>
        <v>40</v>
      </c>
      <c r="L109" s="16">
        <f t="shared" si="15"/>
        <v>16</v>
      </c>
      <c r="M109" s="16">
        <f t="shared" si="16"/>
        <v>8</v>
      </c>
      <c r="N109" s="17">
        <f t="shared" si="17"/>
        <v>64</v>
      </c>
    </row>
    <row r="110" spans="1:14" x14ac:dyDescent="0.35">
      <c r="A110" s="9" t="s">
        <v>115</v>
      </c>
      <c r="B110" s="9" t="s">
        <v>157</v>
      </c>
      <c r="C110" s="22" t="str">
        <f t="shared" si="19"/>
        <v>AirbusDefenceandSpace</v>
      </c>
      <c r="D110" s="22" t="str">
        <f t="shared" si="20"/>
        <v>AEROAirbus Defence and Space</v>
      </c>
      <c r="E110" s="22" t="str">
        <f t="shared" si="18"/>
        <v>AEROAirbusDefenceandSpaceMessages</v>
      </c>
      <c r="F110" s="9" t="s">
        <v>13</v>
      </c>
      <c r="G110" s="15" t="str">
        <f t="shared" si="13"/>
        <v>Airbus Defence and SpacePurchase Order Response</v>
      </c>
      <c r="H110" s="9" t="s">
        <v>14</v>
      </c>
      <c r="I110" s="18">
        <v>1300</v>
      </c>
      <c r="J110" s="16">
        <v>8</v>
      </c>
      <c r="K110" s="16">
        <f t="shared" si="14"/>
        <v>64</v>
      </c>
      <c r="L110" s="16">
        <f t="shared" si="15"/>
        <v>24</v>
      </c>
      <c r="M110" s="16">
        <f t="shared" si="16"/>
        <v>8</v>
      </c>
      <c r="N110" s="17">
        <f t="shared" si="17"/>
        <v>96</v>
      </c>
    </row>
    <row r="111" spans="1:14" x14ac:dyDescent="0.35">
      <c r="A111" s="9" t="s">
        <v>115</v>
      </c>
      <c r="B111" s="9" t="s">
        <v>157</v>
      </c>
      <c r="C111" s="22" t="str">
        <f t="shared" si="19"/>
        <v>AirbusDefenceandSpace</v>
      </c>
      <c r="D111" s="22" t="str">
        <f t="shared" si="20"/>
        <v>AEROAirbus Defence and Space</v>
      </c>
      <c r="E111" s="22" t="str">
        <f t="shared" si="18"/>
        <v>AEROAirbusDefenceandSpaceMessages</v>
      </c>
      <c r="F111" s="9" t="s">
        <v>29</v>
      </c>
      <c r="G111" s="15" t="str">
        <f t="shared" si="13"/>
        <v>Airbus Defence and SpaceGoods Receipt</v>
      </c>
      <c r="H111" s="9" t="s">
        <v>30</v>
      </c>
      <c r="I111" s="9">
        <v>900</v>
      </c>
      <c r="J111" s="16">
        <v>6</v>
      </c>
      <c r="K111" s="16">
        <f t="shared" si="14"/>
        <v>40</v>
      </c>
      <c r="L111" s="16">
        <f t="shared" si="15"/>
        <v>16</v>
      </c>
      <c r="M111" s="16">
        <f t="shared" si="16"/>
        <v>8</v>
      </c>
      <c r="N111" s="17">
        <f t="shared" si="17"/>
        <v>64</v>
      </c>
    </row>
    <row r="112" spans="1:14" x14ac:dyDescent="0.35">
      <c r="A112" s="9" t="s">
        <v>115</v>
      </c>
      <c r="B112" s="9" t="s">
        <v>157</v>
      </c>
      <c r="C112" s="22" t="str">
        <f t="shared" si="19"/>
        <v>AirbusDefenceandSpace</v>
      </c>
      <c r="D112" s="22" t="str">
        <f t="shared" si="20"/>
        <v>AEROAirbus Defence and Space</v>
      </c>
      <c r="E112" s="22" t="str">
        <f t="shared" si="18"/>
        <v>AEROAirbusDefenceandSpaceMessages</v>
      </c>
      <c r="F112" s="9" t="s">
        <v>23</v>
      </c>
      <c r="G112" s="15" t="str">
        <f t="shared" si="13"/>
        <v>Airbus Defence and SpaceInvoice</v>
      </c>
      <c r="H112" s="9" t="s">
        <v>24</v>
      </c>
      <c r="I112" s="18">
        <v>1300</v>
      </c>
      <c r="J112" s="16">
        <v>8</v>
      </c>
      <c r="K112" s="16">
        <f t="shared" si="14"/>
        <v>64</v>
      </c>
      <c r="L112" s="16">
        <f t="shared" si="15"/>
        <v>24</v>
      </c>
      <c r="M112" s="16">
        <f t="shared" si="16"/>
        <v>8</v>
      </c>
      <c r="N112" s="17">
        <f t="shared" si="17"/>
        <v>96</v>
      </c>
    </row>
    <row r="113" spans="1:14" x14ac:dyDescent="0.35">
      <c r="A113" s="9" t="s">
        <v>115</v>
      </c>
      <c r="B113" s="9" t="s">
        <v>157</v>
      </c>
      <c r="C113" s="22" t="str">
        <f t="shared" si="19"/>
        <v>AirbusDefenceandSpace</v>
      </c>
      <c r="D113" s="22" t="str">
        <f t="shared" si="20"/>
        <v>AEROAirbus Defence and Space</v>
      </c>
      <c r="E113" s="22" t="str">
        <f t="shared" si="18"/>
        <v>AEROAirbusDefenceandSpaceMessages</v>
      </c>
      <c r="F113" s="9" t="s">
        <v>112</v>
      </c>
      <c r="G113" s="15" t="str">
        <f t="shared" si="13"/>
        <v>Airbus Defence and SpaceStatus Notification / Back control message</v>
      </c>
      <c r="H113" s="9" t="s">
        <v>44</v>
      </c>
      <c r="I113" s="9">
        <v>300</v>
      </c>
      <c r="J113" s="16">
        <v>2.5</v>
      </c>
      <c r="K113" s="16">
        <f t="shared" si="14"/>
        <v>8</v>
      </c>
      <c r="L113" s="16">
        <f t="shared" si="15"/>
        <v>8</v>
      </c>
      <c r="M113" s="16">
        <f t="shared" si="16"/>
        <v>2</v>
      </c>
      <c r="N113" s="17">
        <f t="shared" si="17"/>
        <v>18</v>
      </c>
    </row>
    <row r="114" spans="1:14" x14ac:dyDescent="0.35">
      <c r="A114" s="9" t="s">
        <v>115</v>
      </c>
      <c r="B114" s="9" t="s">
        <v>60</v>
      </c>
      <c r="C114" s="22" t="str">
        <f t="shared" si="19"/>
        <v>AirbusGmbH</v>
      </c>
      <c r="D114" s="22" t="str">
        <f t="shared" si="20"/>
        <v>AEROAirbus GmbH</v>
      </c>
      <c r="E114" s="22" t="str">
        <f t="shared" si="18"/>
        <v>AEROAirbusGmbHMessages</v>
      </c>
      <c r="F114" s="9" t="s">
        <v>106</v>
      </c>
      <c r="G114" s="15" t="str">
        <f t="shared" si="13"/>
        <v>Airbus GmbHPurchase Order / Order Change</v>
      </c>
      <c r="H114" s="9" t="s">
        <v>12</v>
      </c>
      <c r="I114" s="9">
        <v>900</v>
      </c>
      <c r="J114" s="16">
        <v>6</v>
      </c>
      <c r="K114" s="16">
        <f t="shared" si="14"/>
        <v>40</v>
      </c>
      <c r="L114" s="16">
        <f t="shared" si="15"/>
        <v>16</v>
      </c>
      <c r="M114" s="16">
        <f t="shared" si="16"/>
        <v>8</v>
      </c>
      <c r="N114" s="17">
        <f t="shared" si="17"/>
        <v>64</v>
      </c>
    </row>
    <row r="115" spans="1:14" x14ac:dyDescent="0.35">
      <c r="A115" s="9" t="s">
        <v>115</v>
      </c>
      <c r="B115" s="9" t="s">
        <v>60</v>
      </c>
      <c r="C115" s="22" t="str">
        <f t="shared" si="19"/>
        <v>AirbusGmbH</v>
      </c>
      <c r="D115" s="22" t="str">
        <f t="shared" si="20"/>
        <v>AEROAirbus GmbH</v>
      </c>
      <c r="E115" s="22" t="str">
        <f t="shared" si="18"/>
        <v>AEROAirbusGmbHMessages</v>
      </c>
      <c r="F115" s="9" t="s">
        <v>13</v>
      </c>
      <c r="G115" s="15" t="str">
        <f t="shared" si="13"/>
        <v>Airbus GmbHPurchase Order Response</v>
      </c>
      <c r="H115" s="9" t="s">
        <v>14</v>
      </c>
      <c r="I115" s="18">
        <v>1300</v>
      </c>
      <c r="J115" s="16">
        <v>8</v>
      </c>
      <c r="K115" s="16">
        <f t="shared" si="14"/>
        <v>64</v>
      </c>
      <c r="L115" s="16">
        <f t="shared" si="15"/>
        <v>24</v>
      </c>
      <c r="M115" s="16">
        <f t="shared" si="16"/>
        <v>8</v>
      </c>
      <c r="N115" s="17">
        <f t="shared" si="17"/>
        <v>96</v>
      </c>
    </row>
    <row r="116" spans="1:14" x14ac:dyDescent="0.35">
      <c r="A116" s="9" t="s">
        <v>115</v>
      </c>
      <c r="B116" s="9" t="s">
        <v>60</v>
      </c>
      <c r="C116" s="22" t="str">
        <f t="shared" si="19"/>
        <v>AirbusGmbH</v>
      </c>
      <c r="D116" s="22" t="str">
        <f t="shared" si="20"/>
        <v>AEROAirbus GmbH</v>
      </c>
      <c r="E116" s="22" t="str">
        <f t="shared" si="18"/>
        <v>AEROAirbusGmbHMessages</v>
      </c>
      <c r="F116" s="9" t="s">
        <v>15</v>
      </c>
      <c r="G116" s="15" t="str">
        <f t="shared" si="13"/>
        <v>Airbus GmbHDelivery Schedule / Demand Forecast</v>
      </c>
      <c r="H116" s="9" t="s">
        <v>16</v>
      </c>
      <c r="I116" s="9">
        <v>900</v>
      </c>
      <c r="J116" s="16">
        <v>6</v>
      </c>
      <c r="K116" s="16">
        <f t="shared" si="14"/>
        <v>40</v>
      </c>
      <c r="L116" s="16">
        <f t="shared" si="15"/>
        <v>16</v>
      </c>
      <c r="M116" s="16">
        <f t="shared" si="16"/>
        <v>8</v>
      </c>
      <c r="N116" s="17">
        <f t="shared" si="17"/>
        <v>64</v>
      </c>
    </row>
    <row r="117" spans="1:14" x14ac:dyDescent="0.35">
      <c r="A117" s="9" t="s">
        <v>115</v>
      </c>
      <c r="B117" s="9" t="s">
        <v>60</v>
      </c>
      <c r="C117" s="22" t="str">
        <f t="shared" si="19"/>
        <v>AirbusGmbH</v>
      </c>
      <c r="D117" s="22" t="str">
        <f t="shared" si="20"/>
        <v>AEROAirbus GmbH</v>
      </c>
      <c r="E117" s="22" t="str">
        <f t="shared" si="18"/>
        <v>AEROAirbusGmbHMessages</v>
      </c>
      <c r="F117" s="9" t="s">
        <v>37</v>
      </c>
      <c r="G117" s="15" t="str">
        <f t="shared" si="13"/>
        <v>Airbus GmbHDemand Forecast Response</v>
      </c>
      <c r="H117" s="9" t="s">
        <v>38</v>
      </c>
      <c r="I117" s="18">
        <v>1300</v>
      </c>
      <c r="J117" s="16">
        <v>8</v>
      </c>
      <c r="K117" s="16">
        <f t="shared" si="14"/>
        <v>64</v>
      </c>
      <c r="L117" s="16">
        <f t="shared" si="15"/>
        <v>24</v>
      </c>
      <c r="M117" s="16">
        <f t="shared" si="16"/>
        <v>8</v>
      </c>
      <c r="N117" s="17">
        <f t="shared" si="17"/>
        <v>96</v>
      </c>
    </row>
    <row r="118" spans="1:14" x14ac:dyDescent="0.35">
      <c r="A118" s="9" t="s">
        <v>115</v>
      </c>
      <c r="B118" s="9" t="s">
        <v>60</v>
      </c>
      <c r="C118" s="22" t="str">
        <f t="shared" si="19"/>
        <v>AirbusGmbH</v>
      </c>
      <c r="D118" s="22" t="str">
        <f t="shared" si="20"/>
        <v>AEROAirbus GmbH</v>
      </c>
      <c r="E118" s="22" t="str">
        <f t="shared" si="18"/>
        <v>AEROAirbusGmbHMessages</v>
      </c>
      <c r="F118" s="9" t="s">
        <v>17</v>
      </c>
      <c r="G118" s="15" t="str">
        <f t="shared" si="13"/>
        <v>Airbus GmbHDespatch Advice / Advance Shipping Notification (ASN)</v>
      </c>
      <c r="H118" s="9" t="s">
        <v>18</v>
      </c>
      <c r="I118" s="18">
        <v>1300</v>
      </c>
      <c r="J118" s="16">
        <v>8</v>
      </c>
      <c r="K118" s="16">
        <f t="shared" si="14"/>
        <v>64</v>
      </c>
      <c r="L118" s="16">
        <f t="shared" si="15"/>
        <v>24</v>
      </c>
      <c r="M118" s="16">
        <f t="shared" si="16"/>
        <v>8</v>
      </c>
      <c r="N118" s="17">
        <f t="shared" si="17"/>
        <v>96</v>
      </c>
    </row>
    <row r="119" spans="1:14" x14ac:dyDescent="0.35">
      <c r="A119" s="9" t="s">
        <v>115</v>
      </c>
      <c r="B119" s="9" t="s">
        <v>60</v>
      </c>
      <c r="C119" s="22" t="str">
        <f t="shared" si="19"/>
        <v>AirbusGmbH</v>
      </c>
      <c r="D119" s="22" t="str">
        <f t="shared" si="20"/>
        <v>AEROAirbus GmbH</v>
      </c>
      <c r="E119" s="22" t="str">
        <f t="shared" si="18"/>
        <v>AEROAirbusGmbHMessages</v>
      </c>
      <c r="F119" s="9" t="s">
        <v>39</v>
      </c>
      <c r="G119" s="15" t="str">
        <f t="shared" si="13"/>
        <v>Airbus GmbHSelf-Billing Invoice</v>
      </c>
      <c r="H119" s="9" t="s">
        <v>40</v>
      </c>
      <c r="I119" s="9">
        <v>900</v>
      </c>
      <c r="J119" s="16">
        <v>6</v>
      </c>
      <c r="K119" s="16">
        <f t="shared" si="14"/>
        <v>40</v>
      </c>
      <c r="L119" s="16">
        <f t="shared" si="15"/>
        <v>16</v>
      </c>
      <c r="M119" s="16">
        <f t="shared" si="16"/>
        <v>8</v>
      </c>
      <c r="N119" s="17">
        <f t="shared" si="17"/>
        <v>64</v>
      </c>
    </row>
    <row r="120" spans="1:14" x14ac:dyDescent="0.35">
      <c r="A120" s="9" t="s">
        <v>115</v>
      </c>
      <c r="B120" s="9" t="s">
        <v>60</v>
      </c>
      <c r="C120" s="22" t="str">
        <f t="shared" si="19"/>
        <v>AirbusGmbH</v>
      </c>
      <c r="D120" s="22" t="str">
        <f t="shared" si="20"/>
        <v>AEROAirbus GmbH</v>
      </c>
      <c r="E120" s="22" t="str">
        <f t="shared" si="18"/>
        <v>AEROAirbusGmbHMessages</v>
      </c>
      <c r="F120" s="9" t="s">
        <v>29</v>
      </c>
      <c r="G120" s="15" t="str">
        <f t="shared" si="13"/>
        <v>Airbus GmbHGoods Receipt</v>
      </c>
      <c r="H120" s="9" t="s">
        <v>30</v>
      </c>
      <c r="I120" s="9">
        <v>900</v>
      </c>
      <c r="J120" s="16">
        <v>6</v>
      </c>
      <c r="K120" s="16">
        <f t="shared" si="14"/>
        <v>40</v>
      </c>
      <c r="L120" s="16">
        <f t="shared" si="15"/>
        <v>16</v>
      </c>
      <c r="M120" s="16">
        <f t="shared" si="16"/>
        <v>8</v>
      </c>
      <c r="N120" s="17">
        <f t="shared" si="17"/>
        <v>64</v>
      </c>
    </row>
    <row r="121" spans="1:14" x14ac:dyDescent="0.35">
      <c r="A121" s="9" t="s">
        <v>115</v>
      </c>
      <c r="B121" s="9" t="s">
        <v>60</v>
      </c>
      <c r="C121" s="22" t="str">
        <f t="shared" si="19"/>
        <v>AirbusGmbH</v>
      </c>
      <c r="D121" s="22" t="str">
        <f t="shared" si="20"/>
        <v>AEROAirbus GmbH</v>
      </c>
      <c r="E121" s="22" t="str">
        <f t="shared" si="18"/>
        <v>AEROAirbusGmbHMessages</v>
      </c>
      <c r="F121" s="9" t="s">
        <v>23</v>
      </c>
      <c r="G121" s="15" t="str">
        <f t="shared" si="13"/>
        <v>Airbus GmbHInvoice</v>
      </c>
      <c r="H121" s="9" t="s">
        <v>24</v>
      </c>
      <c r="I121" s="18">
        <v>1300</v>
      </c>
      <c r="J121" s="16">
        <v>8</v>
      </c>
      <c r="K121" s="16">
        <f t="shared" si="14"/>
        <v>64</v>
      </c>
      <c r="L121" s="16">
        <f t="shared" si="15"/>
        <v>24</v>
      </c>
      <c r="M121" s="16">
        <f t="shared" si="16"/>
        <v>8</v>
      </c>
      <c r="N121" s="17">
        <f t="shared" si="17"/>
        <v>96</v>
      </c>
    </row>
    <row r="122" spans="1:14" x14ac:dyDescent="0.35">
      <c r="A122" s="9" t="s">
        <v>115</v>
      </c>
      <c r="B122" s="9" t="s">
        <v>60</v>
      </c>
      <c r="C122" s="22" t="str">
        <f t="shared" si="19"/>
        <v>AirbusGmbH</v>
      </c>
      <c r="D122" s="22" t="str">
        <f t="shared" si="20"/>
        <v>AEROAirbus GmbH</v>
      </c>
      <c r="E122" s="22" t="str">
        <f t="shared" si="18"/>
        <v>AEROAirbusGmbHMessages</v>
      </c>
      <c r="F122" s="9" t="s">
        <v>112</v>
      </c>
      <c r="G122" s="15" t="str">
        <f t="shared" si="13"/>
        <v>Airbus GmbHStatus Notification / Back control message</v>
      </c>
      <c r="H122" s="9" t="s">
        <v>44</v>
      </c>
      <c r="I122" s="9">
        <v>300</v>
      </c>
      <c r="J122" s="16">
        <v>2.5</v>
      </c>
      <c r="K122" s="16">
        <f t="shared" si="14"/>
        <v>8</v>
      </c>
      <c r="L122" s="16">
        <f t="shared" si="15"/>
        <v>8</v>
      </c>
      <c r="M122" s="16">
        <f t="shared" si="16"/>
        <v>2</v>
      </c>
      <c r="N122" s="17">
        <f t="shared" si="17"/>
        <v>18</v>
      </c>
    </row>
    <row r="123" spans="1:14" x14ac:dyDescent="0.35">
      <c r="A123" s="9" t="s">
        <v>115</v>
      </c>
      <c r="B123" s="9" t="s">
        <v>60</v>
      </c>
      <c r="C123" s="22" t="str">
        <f t="shared" si="19"/>
        <v>AirbusGmbH</v>
      </c>
      <c r="D123" s="22" t="str">
        <f t="shared" si="20"/>
        <v>AEROAirbus GmbH</v>
      </c>
      <c r="E123" s="22" t="str">
        <f t="shared" si="18"/>
        <v>AEROAirbusGmbHMessages</v>
      </c>
      <c r="F123" s="9" t="s">
        <v>41</v>
      </c>
      <c r="G123" s="15" t="str">
        <f t="shared" si="13"/>
        <v>Airbus GmbHVMI Demands</v>
      </c>
      <c r="H123" s="9" t="s">
        <v>42</v>
      </c>
      <c r="I123" s="9">
        <v>900</v>
      </c>
      <c r="J123" s="16">
        <v>6</v>
      </c>
      <c r="K123" s="16">
        <f t="shared" si="14"/>
        <v>40</v>
      </c>
      <c r="L123" s="16">
        <f t="shared" si="15"/>
        <v>16</v>
      </c>
      <c r="M123" s="16">
        <f t="shared" si="16"/>
        <v>8</v>
      </c>
      <c r="N123" s="17">
        <f t="shared" si="17"/>
        <v>64</v>
      </c>
    </row>
    <row r="124" spans="1:14" x14ac:dyDescent="0.35">
      <c r="A124" s="9" t="s">
        <v>115</v>
      </c>
      <c r="B124" s="9" t="s">
        <v>60</v>
      </c>
      <c r="C124" s="22" t="str">
        <f t="shared" si="19"/>
        <v>AirbusGmbH</v>
      </c>
      <c r="D124" s="22" t="str">
        <f t="shared" si="20"/>
        <v>AEROAirbus GmbH</v>
      </c>
      <c r="E124" s="22" t="str">
        <f t="shared" si="18"/>
        <v>AEROAirbusGmbHMessages</v>
      </c>
      <c r="F124" s="9" t="s">
        <v>58</v>
      </c>
      <c r="G124" s="15" t="str">
        <f t="shared" si="13"/>
        <v>Airbus GmbHVMI Stock Information</v>
      </c>
      <c r="H124" s="9" t="s">
        <v>59</v>
      </c>
      <c r="I124" s="9">
        <v>900</v>
      </c>
      <c r="J124" s="16">
        <v>6</v>
      </c>
      <c r="K124" s="16">
        <f t="shared" si="14"/>
        <v>40</v>
      </c>
      <c r="L124" s="16">
        <f t="shared" si="15"/>
        <v>16</v>
      </c>
      <c r="M124" s="16">
        <f t="shared" si="16"/>
        <v>8</v>
      </c>
      <c r="N124" s="17">
        <f t="shared" si="17"/>
        <v>64</v>
      </c>
    </row>
    <row r="125" spans="1:14" x14ac:dyDescent="0.35">
      <c r="A125" s="9" t="s">
        <v>115</v>
      </c>
      <c r="B125" s="9" t="s">
        <v>61</v>
      </c>
      <c r="C125" s="22" t="str">
        <f t="shared" si="19"/>
        <v>AirbusHelicopters</v>
      </c>
      <c r="D125" s="22" t="str">
        <f t="shared" si="20"/>
        <v>AEROAirbus Helicopters</v>
      </c>
      <c r="E125" s="22" t="str">
        <f t="shared" si="18"/>
        <v>AEROAirbusHelicoptersMessages</v>
      </c>
      <c r="F125" s="9" t="s">
        <v>106</v>
      </c>
      <c r="G125" s="15" t="str">
        <f t="shared" ref="G125:G192" si="21">B125&amp;F125</f>
        <v>Airbus HelicoptersPurchase Order / Order Change</v>
      </c>
      <c r="H125" s="9" t="s">
        <v>12</v>
      </c>
      <c r="I125" s="9">
        <v>900</v>
      </c>
      <c r="J125" s="16">
        <v>6</v>
      </c>
      <c r="K125" s="16">
        <f t="shared" ref="K125:K192" si="22">IF(OR($I125=900,$I125=1000,$I125=1260),SUM(5*8),IF(OR($I125=1300,$I125=2000,$I125=1610),SUM(8*8),IF($I125=7650,SUM(20*8),IF($I125=300,SUM(1*8),""))))</f>
        <v>40</v>
      </c>
      <c r="L125" s="16">
        <f t="shared" ref="L125:L192" si="23">IF(OR($I125=900,$I125=1000,$I125=1260),SUM(2*8),IF(OR($I125=1300,$I125=2000,$I125=1610),SUM(3*8),IF($I125=7650,SUM(6*8),IF($I125=300,SUM(1*8),""))))</f>
        <v>16</v>
      </c>
      <c r="M125" s="16">
        <f t="shared" ref="M125:M192" si="24">IF(OR($I125=900,$I125=1000,$I125=1260),SUM(1*8),IF(OR($I125=1300,$I125=2000,$I125=1610),SUM(1*8),IF($I125=7650,SUM(3*8),IF($I125=300,SUM(0.25*8),""))))</f>
        <v>8</v>
      </c>
      <c r="N125" s="17">
        <f t="shared" ref="N125:N192" si="25">K125+L125+M125</f>
        <v>64</v>
      </c>
    </row>
    <row r="126" spans="1:14" x14ac:dyDescent="0.35">
      <c r="A126" s="9" t="s">
        <v>115</v>
      </c>
      <c r="B126" s="9" t="s">
        <v>61</v>
      </c>
      <c r="C126" s="22" t="str">
        <f t="shared" si="19"/>
        <v>AirbusHelicopters</v>
      </c>
      <c r="D126" s="22" t="str">
        <f t="shared" si="20"/>
        <v>AEROAirbus Helicopters</v>
      </c>
      <c r="E126" s="22" t="str">
        <f t="shared" si="18"/>
        <v>AEROAirbusHelicoptersMessages</v>
      </c>
      <c r="F126" s="9" t="s">
        <v>13</v>
      </c>
      <c r="G126" s="15" t="str">
        <f t="shared" si="21"/>
        <v>Airbus HelicoptersPurchase Order Response</v>
      </c>
      <c r="H126" s="9" t="s">
        <v>14</v>
      </c>
      <c r="I126" s="18">
        <v>1300</v>
      </c>
      <c r="J126" s="16">
        <v>8</v>
      </c>
      <c r="K126" s="16">
        <f t="shared" si="22"/>
        <v>64</v>
      </c>
      <c r="L126" s="16">
        <f t="shared" si="23"/>
        <v>24</v>
      </c>
      <c r="M126" s="16">
        <f t="shared" si="24"/>
        <v>8</v>
      </c>
      <c r="N126" s="17">
        <f t="shared" si="25"/>
        <v>96</v>
      </c>
    </row>
    <row r="127" spans="1:14" x14ac:dyDescent="0.35">
      <c r="A127" s="9" t="s">
        <v>115</v>
      </c>
      <c r="B127" s="9" t="s">
        <v>61</v>
      </c>
      <c r="C127" s="22" t="str">
        <f t="shared" si="19"/>
        <v>AirbusHelicopters</v>
      </c>
      <c r="D127" s="22" t="str">
        <f t="shared" si="20"/>
        <v>AEROAirbus Helicopters</v>
      </c>
      <c r="E127" s="22" t="str">
        <f t="shared" si="18"/>
        <v>AEROAirbusHelicoptersMessages</v>
      </c>
      <c r="F127" s="9" t="s">
        <v>15</v>
      </c>
      <c r="G127" s="15" t="str">
        <f t="shared" si="21"/>
        <v>Airbus HelicoptersDelivery Schedule / Demand Forecast</v>
      </c>
      <c r="H127" s="9" t="s">
        <v>16</v>
      </c>
      <c r="I127" s="9">
        <v>900</v>
      </c>
      <c r="J127" s="16">
        <v>6</v>
      </c>
      <c r="K127" s="16">
        <f t="shared" si="22"/>
        <v>40</v>
      </c>
      <c r="L127" s="16">
        <f t="shared" si="23"/>
        <v>16</v>
      </c>
      <c r="M127" s="16">
        <f t="shared" si="24"/>
        <v>8</v>
      </c>
      <c r="N127" s="17">
        <f t="shared" si="25"/>
        <v>64</v>
      </c>
    </row>
    <row r="128" spans="1:14" x14ac:dyDescent="0.35">
      <c r="A128" s="9" t="s">
        <v>115</v>
      </c>
      <c r="B128" s="9" t="s">
        <v>61</v>
      </c>
      <c r="C128" s="22" t="str">
        <f t="shared" si="19"/>
        <v>AirbusHelicopters</v>
      </c>
      <c r="D128" s="22" t="str">
        <f t="shared" si="20"/>
        <v>AEROAirbus Helicopters</v>
      </c>
      <c r="E128" s="22" t="str">
        <f t="shared" ref="E128:E195" si="26">A128&amp;C128&amp;"Messages"</f>
        <v>AEROAirbusHelicoptersMessages</v>
      </c>
      <c r="F128" s="9" t="s">
        <v>37</v>
      </c>
      <c r="G128" s="15" t="str">
        <f t="shared" si="21"/>
        <v>Airbus HelicoptersDemand Forecast Response</v>
      </c>
      <c r="H128" s="9" t="s">
        <v>38</v>
      </c>
      <c r="I128" s="18">
        <v>1300</v>
      </c>
      <c r="J128" s="16">
        <v>8</v>
      </c>
      <c r="K128" s="16">
        <f t="shared" si="22"/>
        <v>64</v>
      </c>
      <c r="L128" s="16">
        <f t="shared" si="23"/>
        <v>24</v>
      </c>
      <c r="M128" s="16">
        <f t="shared" si="24"/>
        <v>8</v>
      </c>
      <c r="N128" s="17">
        <f t="shared" si="25"/>
        <v>96</v>
      </c>
    </row>
    <row r="129" spans="1:14" x14ac:dyDescent="0.35">
      <c r="A129" s="9" t="s">
        <v>115</v>
      </c>
      <c r="B129" s="9" t="s">
        <v>61</v>
      </c>
      <c r="C129" s="22" t="str">
        <f t="shared" ref="C129:C196" si="27">SUBSTITUTE(B129," ","")</f>
        <v>AirbusHelicopters</v>
      </c>
      <c r="D129" s="22" t="str">
        <f t="shared" ref="D129:D196" si="28">A129&amp;B129</f>
        <v>AEROAirbus Helicopters</v>
      </c>
      <c r="E129" s="22" t="str">
        <f t="shared" si="26"/>
        <v>AEROAirbusHelicoptersMessages</v>
      </c>
      <c r="F129" s="9" t="s">
        <v>17</v>
      </c>
      <c r="G129" s="15" t="str">
        <f t="shared" si="21"/>
        <v>Airbus HelicoptersDespatch Advice / Advance Shipping Notification (ASN)</v>
      </c>
      <c r="H129" s="9" t="s">
        <v>18</v>
      </c>
      <c r="I129" s="18">
        <v>1300</v>
      </c>
      <c r="J129" s="16">
        <v>8</v>
      </c>
      <c r="K129" s="16">
        <f t="shared" si="22"/>
        <v>64</v>
      </c>
      <c r="L129" s="16">
        <f t="shared" si="23"/>
        <v>24</v>
      </c>
      <c r="M129" s="16">
        <f t="shared" si="24"/>
        <v>8</v>
      </c>
      <c r="N129" s="17">
        <f t="shared" si="25"/>
        <v>96</v>
      </c>
    </row>
    <row r="130" spans="1:14" x14ac:dyDescent="0.35">
      <c r="A130" s="9" t="s">
        <v>115</v>
      </c>
      <c r="B130" s="9" t="s">
        <v>61</v>
      </c>
      <c r="C130" s="22" t="str">
        <f t="shared" si="27"/>
        <v>AirbusHelicopters</v>
      </c>
      <c r="D130" s="22" t="str">
        <f t="shared" si="28"/>
        <v>AEROAirbus Helicopters</v>
      </c>
      <c r="E130" s="22" t="str">
        <f t="shared" si="26"/>
        <v>AEROAirbusHelicoptersMessages</v>
      </c>
      <c r="F130" s="9" t="s">
        <v>39</v>
      </c>
      <c r="G130" s="15" t="str">
        <f t="shared" si="21"/>
        <v>Airbus HelicoptersSelf-Billing Invoice</v>
      </c>
      <c r="H130" s="9" t="s">
        <v>40</v>
      </c>
      <c r="I130" s="9">
        <v>900</v>
      </c>
      <c r="J130" s="16">
        <v>6</v>
      </c>
      <c r="K130" s="16">
        <f t="shared" si="22"/>
        <v>40</v>
      </c>
      <c r="L130" s="16">
        <f t="shared" si="23"/>
        <v>16</v>
      </c>
      <c r="M130" s="16">
        <f t="shared" si="24"/>
        <v>8</v>
      </c>
      <c r="N130" s="17">
        <f t="shared" si="25"/>
        <v>64</v>
      </c>
    </row>
    <row r="131" spans="1:14" x14ac:dyDescent="0.35">
      <c r="A131" s="9" t="s">
        <v>115</v>
      </c>
      <c r="B131" s="9" t="s">
        <v>61</v>
      </c>
      <c r="C131" s="22" t="str">
        <f t="shared" si="27"/>
        <v>AirbusHelicopters</v>
      </c>
      <c r="D131" s="22" t="str">
        <f t="shared" si="28"/>
        <v>AEROAirbus Helicopters</v>
      </c>
      <c r="E131" s="22" t="str">
        <f t="shared" si="26"/>
        <v>AEROAirbusHelicoptersMessages</v>
      </c>
      <c r="F131" s="9" t="s">
        <v>29</v>
      </c>
      <c r="G131" s="15" t="str">
        <f t="shared" si="21"/>
        <v>Airbus HelicoptersGoods Receipt</v>
      </c>
      <c r="H131" s="9" t="s">
        <v>30</v>
      </c>
      <c r="I131" s="9">
        <v>900</v>
      </c>
      <c r="J131" s="16">
        <v>6</v>
      </c>
      <c r="K131" s="16">
        <f t="shared" si="22"/>
        <v>40</v>
      </c>
      <c r="L131" s="16">
        <f t="shared" si="23"/>
        <v>16</v>
      </c>
      <c r="M131" s="16">
        <f t="shared" si="24"/>
        <v>8</v>
      </c>
      <c r="N131" s="17">
        <f t="shared" si="25"/>
        <v>64</v>
      </c>
    </row>
    <row r="132" spans="1:14" x14ac:dyDescent="0.35">
      <c r="A132" s="9" t="s">
        <v>115</v>
      </c>
      <c r="B132" s="9" t="s">
        <v>61</v>
      </c>
      <c r="C132" s="22" t="str">
        <f t="shared" si="27"/>
        <v>AirbusHelicopters</v>
      </c>
      <c r="D132" s="22" t="str">
        <f t="shared" si="28"/>
        <v>AEROAirbus Helicopters</v>
      </c>
      <c r="E132" s="22" t="str">
        <f t="shared" si="26"/>
        <v>AEROAirbusHelicoptersMessages</v>
      </c>
      <c r="F132" s="9" t="s">
        <v>23</v>
      </c>
      <c r="G132" s="15" t="str">
        <f t="shared" si="21"/>
        <v>Airbus HelicoptersInvoice</v>
      </c>
      <c r="H132" s="9" t="s">
        <v>24</v>
      </c>
      <c r="I132" s="18">
        <v>1300</v>
      </c>
      <c r="J132" s="16">
        <v>8</v>
      </c>
      <c r="K132" s="16">
        <f t="shared" si="22"/>
        <v>64</v>
      </c>
      <c r="L132" s="16">
        <f t="shared" si="23"/>
        <v>24</v>
      </c>
      <c r="M132" s="16">
        <f t="shared" si="24"/>
        <v>8</v>
      </c>
      <c r="N132" s="17">
        <f t="shared" si="25"/>
        <v>96</v>
      </c>
    </row>
    <row r="133" spans="1:14" x14ac:dyDescent="0.35">
      <c r="A133" s="9" t="s">
        <v>115</v>
      </c>
      <c r="B133" s="9" t="s">
        <v>61</v>
      </c>
      <c r="C133" s="22" t="str">
        <f t="shared" si="27"/>
        <v>AirbusHelicopters</v>
      </c>
      <c r="D133" s="22" t="str">
        <f t="shared" si="28"/>
        <v>AEROAirbus Helicopters</v>
      </c>
      <c r="E133" s="22" t="str">
        <f t="shared" si="26"/>
        <v>AEROAirbusHelicoptersMessages</v>
      </c>
      <c r="F133" s="9" t="s">
        <v>112</v>
      </c>
      <c r="G133" s="15" t="str">
        <f t="shared" si="21"/>
        <v>Airbus HelicoptersStatus Notification / Back control message</v>
      </c>
      <c r="H133" s="9" t="s">
        <v>44</v>
      </c>
      <c r="I133" s="9">
        <v>300</v>
      </c>
      <c r="J133" s="16">
        <v>2.5</v>
      </c>
      <c r="K133" s="16">
        <f t="shared" si="22"/>
        <v>8</v>
      </c>
      <c r="L133" s="16">
        <f t="shared" si="23"/>
        <v>8</v>
      </c>
      <c r="M133" s="16">
        <f t="shared" si="24"/>
        <v>2</v>
      </c>
      <c r="N133" s="17">
        <f t="shared" si="25"/>
        <v>18</v>
      </c>
    </row>
    <row r="134" spans="1:14" x14ac:dyDescent="0.35">
      <c r="A134" s="9" t="s">
        <v>115</v>
      </c>
      <c r="B134" s="9" t="s">
        <v>61</v>
      </c>
      <c r="C134" s="22" t="str">
        <f t="shared" si="27"/>
        <v>AirbusHelicopters</v>
      </c>
      <c r="D134" s="22" t="str">
        <f t="shared" si="28"/>
        <v>AEROAirbus Helicopters</v>
      </c>
      <c r="E134" s="22" t="str">
        <f t="shared" si="26"/>
        <v>AEROAirbusHelicoptersMessages</v>
      </c>
      <c r="F134" s="9" t="s">
        <v>41</v>
      </c>
      <c r="G134" s="15" t="str">
        <f t="shared" si="21"/>
        <v>Airbus HelicoptersVMI Demands</v>
      </c>
      <c r="H134" s="9" t="s">
        <v>42</v>
      </c>
      <c r="I134" s="9">
        <v>900</v>
      </c>
      <c r="J134" s="16">
        <v>6</v>
      </c>
      <c r="K134" s="16">
        <f t="shared" si="22"/>
        <v>40</v>
      </c>
      <c r="L134" s="16">
        <f t="shared" si="23"/>
        <v>16</v>
      </c>
      <c r="M134" s="16">
        <f t="shared" si="24"/>
        <v>8</v>
      </c>
      <c r="N134" s="17">
        <f t="shared" si="25"/>
        <v>64</v>
      </c>
    </row>
    <row r="135" spans="1:14" x14ac:dyDescent="0.35">
      <c r="A135" s="9" t="s">
        <v>115</v>
      </c>
      <c r="B135" s="9" t="s">
        <v>61</v>
      </c>
      <c r="C135" s="22" t="str">
        <f t="shared" si="27"/>
        <v>AirbusHelicopters</v>
      </c>
      <c r="D135" s="22" t="str">
        <f t="shared" si="28"/>
        <v>AEROAirbus Helicopters</v>
      </c>
      <c r="E135" s="22" t="str">
        <f t="shared" si="26"/>
        <v>AEROAirbusHelicoptersMessages</v>
      </c>
      <c r="F135" s="9" t="s">
        <v>54</v>
      </c>
      <c r="G135" s="15" t="str">
        <f t="shared" si="21"/>
        <v>Airbus HelicoptersVMI Monitor (IMO)</v>
      </c>
      <c r="H135" s="9" t="s">
        <v>55</v>
      </c>
      <c r="I135" s="9">
        <v>900</v>
      </c>
      <c r="J135" s="16">
        <v>6</v>
      </c>
      <c r="K135" s="16">
        <f t="shared" si="22"/>
        <v>40</v>
      </c>
      <c r="L135" s="16">
        <f t="shared" si="23"/>
        <v>16</v>
      </c>
      <c r="M135" s="16">
        <f t="shared" si="24"/>
        <v>8</v>
      </c>
      <c r="N135" s="17">
        <f t="shared" si="25"/>
        <v>64</v>
      </c>
    </row>
    <row r="136" spans="1:14" x14ac:dyDescent="0.35">
      <c r="A136" s="9" t="s">
        <v>115</v>
      </c>
      <c r="B136" s="9" t="s">
        <v>61</v>
      </c>
      <c r="C136" s="22" t="str">
        <f t="shared" si="27"/>
        <v>AirbusHelicopters</v>
      </c>
      <c r="D136" s="22" t="str">
        <f t="shared" si="28"/>
        <v>AEROAirbus Helicopters</v>
      </c>
      <c r="E136" s="22" t="str">
        <f t="shared" si="26"/>
        <v>AEROAirbusHelicoptersMessages</v>
      </c>
      <c r="F136" s="9" t="s">
        <v>56</v>
      </c>
      <c r="G136" s="15" t="str">
        <f t="shared" si="21"/>
        <v>Airbus HelicoptersVMI Planned Receipts</v>
      </c>
      <c r="H136" s="9" t="s">
        <v>57</v>
      </c>
      <c r="I136" s="18">
        <v>1300</v>
      </c>
      <c r="J136" s="16">
        <v>8</v>
      </c>
      <c r="K136" s="16">
        <f t="shared" si="22"/>
        <v>64</v>
      </c>
      <c r="L136" s="16">
        <f t="shared" si="23"/>
        <v>24</v>
      </c>
      <c r="M136" s="16">
        <f t="shared" si="24"/>
        <v>8</v>
      </c>
      <c r="N136" s="17">
        <f t="shared" si="25"/>
        <v>96</v>
      </c>
    </row>
    <row r="137" spans="1:14" x14ac:dyDescent="0.35">
      <c r="A137" s="9" t="s">
        <v>115</v>
      </c>
      <c r="B137" s="9" t="s">
        <v>61</v>
      </c>
      <c r="C137" s="22" t="str">
        <f t="shared" si="27"/>
        <v>AirbusHelicopters</v>
      </c>
      <c r="D137" s="22" t="str">
        <f t="shared" si="28"/>
        <v>AEROAirbus Helicopters</v>
      </c>
      <c r="E137" s="22" t="str">
        <f t="shared" si="26"/>
        <v>AEROAirbusHelicoptersMessages</v>
      </c>
      <c r="F137" s="9" t="s">
        <v>58</v>
      </c>
      <c r="G137" s="15" t="str">
        <f t="shared" si="21"/>
        <v>Airbus HelicoptersVMI Stock Information</v>
      </c>
      <c r="H137" s="9" t="s">
        <v>59</v>
      </c>
      <c r="I137" s="9">
        <v>900</v>
      </c>
      <c r="J137" s="16">
        <v>6</v>
      </c>
      <c r="K137" s="16">
        <f t="shared" si="22"/>
        <v>40</v>
      </c>
      <c r="L137" s="16">
        <f t="shared" si="23"/>
        <v>16</v>
      </c>
      <c r="M137" s="16">
        <f t="shared" si="24"/>
        <v>8</v>
      </c>
      <c r="N137" s="17">
        <f t="shared" si="25"/>
        <v>64</v>
      </c>
    </row>
    <row r="138" spans="1:14" x14ac:dyDescent="0.35">
      <c r="A138" s="9" t="s">
        <v>115</v>
      </c>
      <c r="B138" s="9" t="s">
        <v>150</v>
      </c>
      <c r="C138" s="22" t="str">
        <f t="shared" si="27"/>
        <v>AirbusSAS</v>
      </c>
      <c r="D138" s="22" t="str">
        <f t="shared" si="28"/>
        <v>AEROAirbus SAS</v>
      </c>
      <c r="E138" s="22" t="str">
        <f t="shared" si="26"/>
        <v>AEROAirbusSASMessages</v>
      </c>
      <c r="F138" s="9" t="s">
        <v>106</v>
      </c>
      <c r="G138" s="15" t="str">
        <f t="shared" si="21"/>
        <v>Airbus SASPurchase Order / Order Change</v>
      </c>
      <c r="H138" s="9" t="s">
        <v>12</v>
      </c>
      <c r="I138" s="9">
        <v>900</v>
      </c>
      <c r="J138" s="16">
        <v>6</v>
      </c>
      <c r="K138" s="16">
        <f t="shared" si="22"/>
        <v>40</v>
      </c>
      <c r="L138" s="16">
        <f t="shared" si="23"/>
        <v>16</v>
      </c>
      <c r="M138" s="16">
        <f t="shared" si="24"/>
        <v>8</v>
      </c>
      <c r="N138" s="17">
        <f t="shared" si="25"/>
        <v>64</v>
      </c>
    </row>
    <row r="139" spans="1:14" x14ac:dyDescent="0.35">
      <c r="A139" s="9" t="s">
        <v>115</v>
      </c>
      <c r="B139" s="9" t="s">
        <v>150</v>
      </c>
      <c r="C139" s="22" t="str">
        <f t="shared" si="27"/>
        <v>AirbusSAS</v>
      </c>
      <c r="D139" s="22" t="str">
        <f t="shared" si="28"/>
        <v>AEROAirbus SAS</v>
      </c>
      <c r="E139" s="22" t="str">
        <f t="shared" si="26"/>
        <v>AEROAirbusSASMessages</v>
      </c>
      <c r="F139" s="9" t="s">
        <v>13</v>
      </c>
      <c r="G139" s="15" t="str">
        <f t="shared" si="21"/>
        <v>Airbus SASPurchase Order Response</v>
      </c>
      <c r="H139" s="9" t="s">
        <v>14</v>
      </c>
      <c r="I139" s="18">
        <v>1300</v>
      </c>
      <c r="J139" s="16">
        <v>8</v>
      </c>
      <c r="K139" s="16">
        <f t="shared" si="22"/>
        <v>64</v>
      </c>
      <c r="L139" s="16">
        <f t="shared" si="23"/>
        <v>24</v>
      </c>
      <c r="M139" s="16">
        <f t="shared" si="24"/>
        <v>8</v>
      </c>
      <c r="N139" s="17">
        <f t="shared" si="25"/>
        <v>96</v>
      </c>
    </row>
    <row r="140" spans="1:14" x14ac:dyDescent="0.35">
      <c r="A140" s="9" t="s">
        <v>115</v>
      </c>
      <c r="B140" s="9" t="s">
        <v>150</v>
      </c>
      <c r="C140" s="22" t="str">
        <f t="shared" si="27"/>
        <v>AirbusSAS</v>
      </c>
      <c r="D140" s="22" t="str">
        <f t="shared" si="28"/>
        <v>AEROAirbus SAS</v>
      </c>
      <c r="E140" s="22" t="str">
        <f t="shared" si="26"/>
        <v>AEROAirbusSASMessages</v>
      </c>
      <c r="F140" s="9" t="s">
        <v>15</v>
      </c>
      <c r="G140" s="15" t="str">
        <f t="shared" si="21"/>
        <v>Airbus SASDelivery Schedule / Demand Forecast</v>
      </c>
      <c r="H140" s="9" t="s">
        <v>16</v>
      </c>
      <c r="I140" s="9">
        <v>900</v>
      </c>
      <c r="J140" s="16">
        <v>6</v>
      </c>
      <c r="K140" s="16">
        <f t="shared" si="22"/>
        <v>40</v>
      </c>
      <c r="L140" s="16">
        <f t="shared" si="23"/>
        <v>16</v>
      </c>
      <c r="M140" s="16">
        <f t="shared" si="24"/>
        <v>8</v>
      </c>
      <c r="N140" s="17">
        <f t="shared" si="25"/>
        <v>64</v>
      </c>
    </row>
    <row r="141" spans="1:14" x14ac:dyDescent="0.35">
      <c r="A141" s="9" t="s">
        <v>115</v>
      </c>
      <c r="B141" s="9" t="s">
        <v>150</v>
      </c>
      <c r="C141" s="22" t="str">
        <f t="shared" si="27"/>
        <v>AirbusSAS</v>
      </c>
      <c r="D141" s="22" t="str">
        <f t="shared" si="28"/>
        <v>AEROAirbus SAS</v>
      </c>
      <c r="E141" s="22" t="str">
        <f t="shared" si="26"/>
        <v>AEROAirbusSASMessages</v>
      </c>
      <c r="F141" s="9" t="s">
        <v>37</v>
      </c>
      <c r="G141" s="15" t="str">
        <f t="shared" si="21"/>
        <v>Airbus SASDemand Forecast Response</v>
      </c>
      <c r="H141" s="9" t="s">
        <v>38</v>
      </c>
      <c r="I141" s="18">
        <v>1300</v>
      </c>
      <c r="J141" s="16">
        <v>8</v>
      </c>
      <c r="K141" s="16">
        <f t="shared" si="22"/>
        <v>64</v>
      </c>
      <c r="L141" s="16">
        <f t="shared" si="23"/>
        <v>24</v>
      </c>
      <c r="M141" s="16">
        <f t="shared" si="24"/>
        <v>8</v>
      </c>
      <c r="N141" s="17">
        <f t="shared" si="25"/>
        <v>96</v>
      </c>
    </row>
    <row r="142" spans="1:14" x14ac:dyDescent="0.35">
      <c r="A142" s="9" t="s">
        <v>115</v>
      </c>
      <c r="B142" s="9" t="s">
        <v>150</v>
      </c>
      <c r="C142" s="22" t="str">
        <f t="shared" si="27"/>
        <v>AirbusSAS</v>
      </c>
      <c r="D142" s="22" t="str">
        <f t="shared" si="28"/>
        <v>AEROAirbus SAS</v>
      </c>
      <c r="E142" s="22" t="str">
        <f t="shared" si="26"/>
        <v>AEROAirbusSASMessages</v>
      </c>
      <c r="F142" s="9" t="s">
        <v>17</v>
      </c>
      <c r="G142" s="15" t="str">
        <f t="shared" si="21"/>
        <v>Airbus SASDespatch Advice / Advance Shipping Notification (ASN)</v>
      </c>
      <c r="H142" s="9" t="s">
        <v>18</v>
      </c>
      <c r="I142" s="18">
        <v>1300</v>
      </c>
      <c r="J142" s="16">
        <v>8</v>
      </c>
      <c r="K142" s="16">
        <f t="shared" si="22"/>
        <v>64</v>
      </c>
      <c r="L142" s="16">
        <f t="shared" si="23"/>
        <v>24</v>
      </c>
      <c r="M142" s="16">
        <f t="shared" si="24"/>
        <v>8</v>
      </c>
      <c r="N142" s="17">
        <f t="shared" si="25"/>
        <v>96</v>
      </c>
    </row>
    <row r="143" spans="1:14" x14ac:dyDescent="0.35">
      <c r="A143" s="9" t="s">
        <v>115</v>
      </c>
      <c r="B143" s="9" t="s">
        <v>150</v>
      </c>
      <c r="C143" s="22" t="str">
        <f t="shared" si="27"/>
        <v>AirbusSAS</v>
      </c>
      <c r="D143" s="22" t="str">
        <f t="shared" si="28"/>
        <v>AEROAirbus SAS</v>
      </c>
      <c r="E143" s="22" t="str">
        <f t="shared" si="26"/>
        <v>AEROAirbusSASMessages</v>
      </c>
      <c r="F143" s="9" t="s">
        <v>39</v>
      </c>
      <c r="G143" s="15" t="str">
        <f t="shared" si="21"/>
        <v>Airbus SASSelf-Billing Invoice</v>
      </c>
      <c r="H143" s="9" t="s">
        <v>40</v>
      </c>
      <c r="I143" s="9">
        <v>900</v>
      </c>
      <c r="J143" s="16">
        <v>6</v>
      </c>
      <c r="K143" s="16">
        <f t="shared" si="22"/>
        <v>40</v>
      </c>
      <c r="L143" s="16">
        <f t="shared" si="23"/>
        <v>16</v>
      </c>
      <c r="M143" s="16">
        <f t="shared" si="24"/>
        <v>8</v>
      </c>
      <c r="N143" s="17">
        <f t="shared" si="25"/>
        <v>64</v>
      </c>
    </row>
    <row r="144" spans="1:14" x14ac:dyDescent="0.35">
      <c r="A144" s="9" t="s">
        <v>115</v>
      </c>
      <c r="B144" s="9" t="s">
        <v>150</v>
      </c>
      <c r="C144" s="22" t="str">
        <f t="shared" si="27"/>
        <v>AirbusSAS</v>
      </c>
      <c r="D144" s="22" t="str">
        <f t="shared" si="28"/>
        <v>AEROAirbus SAS</v>
      </c>
      <c r="E144" s="22" t="str">
        <f t="shared" si="26"/>
        <v>AEROAirbusSASMessages</v>
      </c>
      <c r="F144" s="9" t="s">
        <v>34</v>
      </c>
      <c r="G144" s="15" t="str">
        <f t="shared" si="21"/>
        <v>Airbus SASStock Information / Inventory Report</v>
      </c>
      <c r="H144" s="9" t="s">
        <v>35</v>
      </c>
      <c r="I144" s="9">
        <v>900</v>
      </c>
      <c r="J144" s="16">
        <v>6</v>
      </c>
      <c r="K144" s="16">
        <f t="shared" si="22"/>
        <v>40</v>
      </c>
      <c r="L144" s="16">
        <f t="shared" si="23"/>
        <v>16</v>
      </c>
      <c r="M144" s="16">
        <f t="shared" si="24"/>
        <v>8</v>
      </c>
      <c r="N144" s="17">
        <f t="shared" si="25"/>
        <v>64</v>
      </c>
    </row>
    <row r="145" spans="1:14" x14ac:dyDescent="0.35">
      <c r="A145" s="9" t="s">
        <v>115</v>
      </c>
      <c r="B145" s="9" t="s">
        <v>150</v>
      </c>
      <c r="C145" s="22" t="str">
        <f t="shared" si="27"/>
        <v>AirbusSAS</v>
      </c>
      <c r="D145" s="22" t="str">
        <f t="shared" si="28"/>
        <v>AEROAirbus SAS</v>
      </c>
      <c r="E145" s="22" t="str">
        <f t="shared" si="26"/>
        <v>AEROAirbusSASMessages</v>
      </c>
      <c r="F145" s="9" t="s">
        <v>29</v>
      </c>
      <c r="G145" s="15" t="str">
        <f t="shared" si="21"/>
        <v>Airbus SASGoods Receipt</v>
      </c>
      <c r="H145" s="9" t="s">
        <v>30</v>
      </c>
      <c r="I145" s="9">
        <v>900</v>
      </c>
      <c r="J145" s="16">
        <v>6</v>
      </c>
      <c r="K145" s="16">
        <f t="shared" si="22"/>
        <v>40</v>
      </c>
      <c r="L145" s="16">
        <f t="shared" si="23"/>
        <v>16</v>
      </c>
      <c r="M145" s="16">
        <f t="shared" si="24"/>
        <v>8</v>
      </c>
      <c r="N145" s="17">
        <f t="shared" si="25"/>
        <v>64</v>
      </c>
    </row>
    <row r="146" spans="1:14" x14ac:dyDescent="0.35">
      <c r="A146" s="9" t="s">
        <v>115</v>
      </c>
      <c r="B146" s="9" t="s">
        <v>150</v>
      </c>
      <c r="C146" s="22" t="str">
        <f t="shared" si="27"/>
        <v>AirbusSAS</v>
      </c>
      <c r="D146" s="22" t="str">
        <f t="shared" si="28"/>
        <v>AEROAirbus SAS</v>
      </c>
      <c r="E146" s="22" t="str">
        <f t="shared" si="26"/>
        <v>AEROAirbusSASMessages</v>
      </c>
      <c r="F146" s="9" t="s">
        <v>23</v>
      </c>
      <c r="G146" s="15" t="str">
        <f t="shared" si="21"/>
        <v>Airbus SASInvoice</v>
      </c>
      <c r="H146" s="9" t="s">
        <v>24</v>
      </c>
      <c r="I146" s="18">
        <v>1300</v>
      </c>
      <c r="J146" s="16">
        <v>8</v>
      </c>
      <c r="K146" s="16">
        <f t="shared" si="22"/>
        <v>64</v>
      </c>
      <c r="L146" s="16">
        <f t="shared" si="23"/>
        <v>24</v>
      </c>
      <c r="M146" s="16">
        <f t="shared" si="24"/>
        <v>8</v>
      </c>
      <c r="N146" s="17">
        <f t="shared" si="25"/>
        <v>96</v>
      </c>
    </row>
    <row r="147" spans="1:14" x14ac:dyDescent="0.35">
      <c r="A147" s="9" t="s">
        <v>115</v>
      </c>
      <c r="B147" s="9" t="s">
        <v>150</v>
      </c>
      <c r="C147" s="22" t="str">
        <f t="shared" si="27"/>
        <v>AirbusSAS</v>
      </c>
      <c r="D147" s="22" t="str">
        <f t="shared" si="28"/>
        <v>AEROAirbus SAS</v>
      </c>
      <c r="E147" s="22" t="str">
        <f t="shared" si="26"/>
        <v>AEROAirbusSASMessages</v>
      </c>
      <c r="F147" s="9" t="s">
        <v>112</v>
      </c>
      <c r="G147" s="15" t="str">
        <f t="shared" si="21"/>
        <v>Airbus SASStatus Notification / Back control message</v>
      </c>
      <c r="H147" s="9" t="s">
        <v>44</v>
      </c>
      <c r="I147" s="9">
        <v>300</v>
      </c>
      <c r="J147" s="16">
        <v>2.5</v>
      </c>
      <c r="K147" s="16">
        <f t="shared" si="22"/>
        <v>8</v>
      </c>
      <c r="L147" s="16">
        <f t="shared" si="23"/>
        <v>8</v>
      </c>
      <c r="M147" s="16">
        <f t="shared" si="24"/>
        <v>2</v>
      </c>
      <c r="N147" s="17">
        <f t="shared" si="25"/>
        <v>18</v>
      </c>
    </row>
    <row r="148" spans="1:14" x14ac:dyDescent="0.35">
      <c r="A148" s="9" t="s">
        <v>115</v>
      </c>
      <c r="B148" s="9" t="s">
        <v>150</v>
      </c>
      <c r="C148" s="22" t="str">
        <f t="shared" si="27"/>
        <v>AirbusSAS</v>
      </c>
      <c r="D148" s="22" t="str">
        <f t="shared" si="28"/>
        <v>AEROAirbus SAS</v>
      </c>
      <c r="E148" s="22" t="str">
        <f t="shared" si="26"/>
        <v>AEROAirbusSASMessages</v>
      </c>
      <c r="F148" s="9" t="s">
        <v>41</v>
      </c>
      <c r="G148" s="15" t="str">
        <f t="shared" si="21"/>
        <v>Airbus SASVMI Demands</v>
      </c>
      <c r="H148" s="9" t="s">
        <v>42</v>
      </c>
      <c r="I148" s="9">
        <v>900</v>
      </c>
      <c r="J148" s="16">
        <v>6</v>
      </c>
      <c r="K148" s="16">
        <f t="shared" si="22"/>
        <v>40</v>
      </c>
      <c r="L148" s="16">
        <f t="shared" si="23"/>
        <v>16</v>
      </c>
      <c r="M148" s="16">
        <f t="shared" si="24"/>
        <v>8</v>
      </c>
      <c r="N148" s="17">
        <f t="shared" si="25"/>
        <v>64</v>
      </c>
    </row>
    <row r="149" spans="1:14" x14ac:dyDescent="0.35">
      <c r="A149" s="9" t="s">
        <v>115</v>
      </c>
      <c r="B149" s="9" t="s">
        <v>150</v>
      </c>
      <c r="C149" s="22" t="str">
        <f t="shared" si="27"/>
        <v>AirbusSAS</v>
      </c>
      <c r="D149" s="22" t="str">
        <f t="shared" si="28"/>
        <v>AEROAirbus SAS</v>
      </c>
      <c r="E149" s="22" t="str">
        <f t="shared" si="26"/>
        <v>AEROAirbusSASMessages</v>
      </c>
      <c r="F149" s="9" t="s">
        <v>54</v>
      </c>
      <c r="G149" s="15" t="str">
        <f t="shared" si="21"/>
        <v>Airbus SASVMI Monitor (IMO)</v>
      </c>
      <c r="H149" s="9" t="s">
        <v>55</v>
      </c>
      <c r="I149" s="9">
        <v>900</v>
      </c>
      <c r="J149" s="16">
        <v>6</v>
      </c>
      <c r="K149" s="16">
        <f t="shared" si="22"/>
        <v>40</v>
      </c>
      <c r="L149" s="16">
        <f t="shared" si="23"/>
        <v>16</v>
      </c>
      <c r="M149" s="16">
        <f t="shared" si="24"/>
        <v>8</v>
      </c>
      <c r="N149" s="17">
        <f t="shared" si="25"/>
        <v>64</v>
      </c>
    </row>
    <row r="150" spans="1:14" x14ac:dyDescent="0.35">
      <c r="A150" s="9" t="s">
        <v>115</v>
      </c>
      <c r="B150" s="9" t="s">
        <v>150</v>
      </c>
      <c r="C150" s="22" t="str">
        <f t="shared" si="27"/>
        <v>AirbusSAS</v>
      </c>
      <c r="D150" s="22" t="str">
        <f t="shared" si="28"/>
        <v>AEROAirbus SAS</v>
      </c>
      <c r="E150" s="22" t="str">
        <f t="shared" si="26"/>
        <v>AEROAirbusSASMessages</v>
      </c>
      <c r="F150" s="9" t="s">
        <v>56</v>
      </c>
      <c r="G150" s="15" t="str">
        <f t="shared" si="21"/>
        <v>Airbus SASVMI Planned Receipts</v>
      </c>
      <c r="H150" s="9" t="s">
        <v>57</v>
      </c>
      <c r="I150" s="18">
        <v>1300</v>
      </c>
      <c r="J150" s="16">
        <v>8</v>
      </c>
      <c r="K150" s="16">
        <f t="shared" si="22"/>
        <v>64</v>
      </c>
      <c r="L150" s="16">
        <f t="shared" si="23"/>
        <v>24</v>
      </c>
      <c r="M150" s="16">
        <f t="shared" si="24"/>
        <v>8</v>
      </c>
      <c r="N150" s="17">
        <f t="shared" si="25"/>
        <v>96</v>
      </c>
    </row>
    <row r="151" spans="1:14" x14ac:dyDescent="0.35">
      <c r="A151" s="9" t="s">
        <v>115</v>
      </c>
      <c r="B151" s="9" t="s">
        <v>150</v>
      </c>
      <c r="C151" s="22" t="str">
        <f t="shared" si="27"/>
        <v>AirbusSAS</v>
      </c>
      <c r="D151" s="22" t="str">
        <f t="shared" si="28"/>
        <v>AEROAirbus SAS</v>
      </c>
      <c r="E151" s="22" t="str">
        <f t="shared" si="26"/>
        <v>AEROAirbusSASMessages</v>
      </c>
      <c r="F151" s="9" t="s">
        <v>58</v>
      </c>
      <c r="G151" s="15" t="str">
        <f t="shared" si="21"/>
        <v>Airbus SASVMI Stock Information</v>
      </c>
      <c r="H151" s="9" t="s">
        <v>59</v>
      </c>
      <c r="I151" s="9">
        <v>900</v>
      </c>
      <c r="J151" s="16">
        <v>6</v>
      </c>
      <c r="K151" s="16">
        <f t="shared" si="22"/>
        <v>40</v>
      </c>
      <c r="L151" s="16">
        <f t="shared" si="23"/>
        <v>16</v>
      </c>
      <c r="M151" s="16">
        <f t="shared" si="24"/>
        <v>8</v>
      </c>
      <c r="N151" s="17">
        <f t="shared" si="25"/>
        <v>64</v>
      </c>
    </row>
    <row r="152" spans="1:14" x14ac:dyDescent="0.35">
      <c r="A152" s="9" t="s">
        <v>115</v>
      </c>
      <c r="B152" s="9" t="s">
        <v>109</v>
      </c>
      <c r="C152" s="22" t="str">
        <f t="shared" si="27"/>
        <v>ATRAvionsdeTransportRégional</v>
      </c>
      <c r="D152" s="22" t="str">
        <f t="shared" si="28"/>
        <v>AEROATR Avions de Transport Régional</v>
      </c>
      <c r="E152" s="22" t="str">
        <f t="shared" si="26"/>
        <v>AEROATRAvionsdeTransportRégionalMessages</v>
      </c>
      <c r="F152" s="9" t="s">
        <v>106</v>
      </c>
      <c r="G152" s="15" t="str">
        <f t="shared" si="21"/>
        <v>ATR Avions de Transport RégionalPurchase Order / Order Change</v>
      </c>
      <c r="H152" s="9" t="s">
        <v>12</v>
      </c>
      <c r="I152" s="9">
        <v>900</v>
      </c>
      <c r="J152" s="16">
        <v>6</v>
      </c>
      <c r="K152" s="16">
        <f t="shared" si="22"/>
        <v>40</v>
      </c>
      <c r="L152" s="16">
        <f t="shared" si="23"/>
        <v>16</v>
      </c>
      <c r="M152" s="16">
        <f t="shared" si="24"/>
        <v>8</v>
      </c>
      <c r="N152" s="17">
        <f t="shared" si="25"/>
        <v>64</v>
      </c>
    </row>
    <row r="153" spans="1:14" x14ac:dyDescent="0.35">
      <c r="A153" s="9" t="s">
        <v>115</v>
      </c>
      <c r="B153" s="9" t="s">
        <v>109</v>
      </c>
      <c r="C153" s="22" t="str">
        <f t="shared" si="27"/>
        <v>ATRAvionsdeTransportRégional</v>
      </c>
      <c r="D153" s="22" t="str">
        <f t="shared" si="28"/>
        <v>AEROATR Avions de Transport Régional</v>
      </c>
      <c r="E153" s="22" t="str">
        <f t="shared" si="26"/>
        <v>AEROATRAvionsdeTransportRégionalMessages</v>
      </c>
      <c r="F153" s="9" t="s">
        <v>13</v>
      </c>
      <c r="G153" s="15" t="str">
        <f t="shared" si="21"/>
        <v>ATR Avions de Transport RégionalPurchase Order Response</v>
      </c>
      <c r="H153" s="9" t="s">
        <v>14</v>
      </c>
      <c r="I153" s="18">
        <v>1300</v>
      </c>
      <c r="J153" s="16">
        <v>8</v>
      </c>
      <c r="K153" s="16">
        <f t="shared" si="22"/>
        <v>64</v>
      </c>
      <c r="L153" s="16">
        <f t="shared" si="23"/>
        <v>24</v>
      </c>
      <c r="M153" s="16">
        <f t="shared" si="24"/>
        <v>8</v>
      </c>
      <c r="N153" s="17">
        <f t="shared" si="25"/>
        <v>96</v>
      </c>
    </row>
    <row r="154" spans="1:14" x14ac:dyDescent="0.35">
      <c r="A154" s="9" t="s">
        <v>115</v>
      </c>
      <c r="B154" s="9" t="s">
        <v>109</v>
      </c>
      <c r="C154" s="22" t="str">
        <f t="shared" si="27"/>
        <v>ATRAvionsdeTransportRégional</v>
      </c>
      <c r="D154" s="22" t="str">
        <f t="shared" si="28"/>
        <v>AEROATR Avions de Transport Régional</v>
      </c>
      <c r="E154" s="22" t="str">
        <f t="shared" si="26"/>
        <v>AEROATRAvionsdeTransportRégionalMessages</v>
      </c>
      <c r="F154" s="9" t="s">
        <v>15</v>
      </c>
      <c r="G154" s="15" t="str">
        <f t="shared" si="21"/>
        <v>ATR Avions de Transport RégionalDelivery Schedule / Demand Forecast</v>
      </c>
      <c r="H154" s="9" t="s">
        <v>16</v>
      </c>
      <c r="I154" s="9">
        <v>900</v>
      </c>
      <c r="J154" s="16">
        <v>6</v>
      </c>
      <c r="K154" s="16">
        <f t="shared" si="22"/>
        <v>40</v>
      </c>
      <c r="L154" s="16">
        <f t="shared" si="23"/>
        <v>16</v>
      </c>
      <c r="M154" s="16">
        <f t="shared" si="24"/>
        <v>8</v>
      </c>
      <c r="N154" s="17">
        <f t="shared" si="25"/>
        <v>64</v>
      </c>
    </row>
    <row r="155" spans="1:14" x14ac:dyDescent="0.35">
      <c r="A155" s="9" t="s">
        <v>115</v>
      </c>
      <c r="B155" s="9" t="s">
        <v>109</v>
      </c>
      <c r="C155" s="22" t="str">
        <f t="shared" si="27"/>
        <v>ATRAvionsdeTransportRégional</v>
      </c>
      <c r="D155" s="22" t="str">
        <f t="shared" si="28"/>
        <v>AEROATR Avions de Transport Régional</v>
      </c>
      <c r="E155" s="22" t="str">
        <f t="shared" si="26"/>
        <v>AEROATRAvionsdeTransportRégionalMessages</v>
      </c>
      <c r="F155" s="9" t="s">
        <v>37</v>
      </c>
      <c r="G155" s="15" t="str">
        <f t="shared" si="21"/>
        <v>ATR Avions de Transport RégionalDemand Forecast Response</v>
      </c>
      <c r="H155" s="9" t="s">
        <v>38</v>
      </c>
      <c r="I155" s="18">
        <v>1300</v>
      </c>
      <c r="J155" s="16">
        <v>8</v>
      </c>
      <c r="K155" s="16">
        <f t="shared" si="22"/>
        <v>64</v>
      </c>
      <c r="L155" s="16">
        <f t="shared" si="23"/>
        <v>24</v>
      </c>
      <c r="M155" s="16">
        <f t="shared" si="24"/>
        <v>8</v>
      </c>
      <c r="N155" s="17">
        <f t="shared" si="25"/>
        <v>96</v>
      </c>
    </row>
    <row r="156" spans="1:14" x14ac:dyDescent="0.35">
      <c r="A156" s="9" t="s">
        <v>115</v>
      </c>
      <c r="B156" s="9" t="s">
        <v>109</v>
      </c>
      <c r="C156" s="22" t="str">
        <f t="shared" si="27"/>
        <v>ATRAvionsdeTransportRégional</v>
      </c>
      <c r="D156" s="22" t="str">
        <f t="shared" si="28"/>
        <v>AEROATR Avions de Transport Régional</v>
      </c>
      <c r="E156" s="22" t="str">
        <f t="shared" si="26"/>
        <v>AEROATRAvionsdeTransportRégionalMessages</v>
      </c>
      <c r="F156" s="9" t="s">
        <v>17</v>
      </c>
      <c r="G156" s="15" t="str">
        <f t="shared" si="21"/>
        <v>ATR Avions de Transport RégionalDespatch Advice / Advance Shipping Notification (ASN)</v>
      </c>
      <c r="H156" s="9" t="s">
        <v>18</v>
      </c>
      <c r="I156" s="18">
        <v>1300</v>
      </c>
      <c r="J156" s="16">
        <v>8</v>
      </c>
      <c r="K156" s="16">
        <f t="shared" si="22"/>
        <v>64</v>
      </c>
      <c r="L156" s="16">
        <f t="shared" si="23"/>
        <v>24</v>
      </c>
      <c r="M156" s="16">
        <f t="shared" si="24"/>
        <v>8</v>
      </c>
      <c r="N156" s="17">
        <f t="shared" si="25"/>
        <v>96</v>
      </c>
    </row>
    <row r="157" spans="1:14" x14ac:dyDescent="0.35">
      <c r="A157" s="9" t="s">
        <v>115</v>
      </c>
      <c r="B157" s="9" t="s">
        <v>109</v>
      </c>
      <c r="C157" s="22" t="str">
        <f t="shared" si="27"/>
        <v>ATRAvionsdeTransportRégional</v>
      </c>
      <c r="D157" s="22" t="str">
        <f t="shared" si="28"/>
        <v>AEROATR Avions de Transport Régional</v>
      </c>
      <c r="E157" s="22" t="str">
        <f t="shared" si="26"/>
        <v>AEROATRAvionsdeTransportRégionalMessages</v>
      </c>
      <c r="F157" s="9" t="s">
        <v>29</v>
      </c>
      <c r="G157" s="15" t="str">
        <f t="shared" si="21"/>
        <v>ATR Avions de Transport RégionalGoods Receipt</v>
      </c>
      <c r="H157" s="9" t="s">
        <v>30</v>
      </c>
      <c r="I157" s="9">
        <v>900</v>
      </c>
      <c r="J157" s="16">
        <v>6</v>
      </c>
      <c r="K157" s="16">
        <f t="shared" si="22"/>
        <v>40</v>
      </c>
      <c r="L157" s="16">
        <f t="shared" si="23"/>
        <v>16</v>
      </c>
      <c r="M157" s="16">
        <f t="shared" si="24"/>
        <v>8</v>
      </c>
      <c r="N157" s="17">
        <f t="shared" si="25"/>
        <v>64</v>
      </c>
    </row>
    <row r="158" spans="1:14" x14ac:dyDescent="0.35">
      <c r="A158" s="9" t="s">
        <v>115</v>
      </c>
      <c r="B158" s="9" t="s">
        <v>109</v>
      </c>
      <c r="C158" s="22" t="str">
        <f t="shared" si="27"/>
        <v>ATRAvionsdeTransportRégional</v>
      </c>
      <c r="D158" s="22" t="str">
        <f t="shared" si="28"/>
        <v>AEROATR Avions de Transport Régional</v>
      </c>
      <c r="E158" s="22" t="str">
        <f t="shared" si="26"/>
        <v>AEROATRAvionsdeTransportRégionalMessages</v>
      </c>
      <c r="F158" s="9" t="s">
        <v>112</v>
      </c>
      <c r="G158" s="15" t="str">
        <f t="shared" si="21"/>
        <v>ATR Avions de Transport RégionalStatus Notification / Back control message</v>
      </c>
      <c r="H158" s="9" t="s">
        <v>44</v>
      </c>
      <c r="I158" s="9">
        <v>300</v>
      </c>
      <c r="J158" s="16">
        <v>2.5</v>
      </c>
      <c r="K158" s="16">
        <f t="shared" si="22"/>
        <v>8</v>
      </c>
      <c r="L158" s="16">
        <f t="shared" si="23"/>
        <v>8</v>
      </c>
      <c r="M158" s="16">
        <f t="shared" si="24"/>
        <v>2</v>
      </c>
      <c r="N158" s="17">
        <f t="shared" si="25"/>
        <v>18</v>
      </c>
    </row>
    <row r="159" spans="1:14" x14ac:dyDescent="0.35">
      <c r="A159" s="9" t="s">
        <v>115</v>
      </c>
      <c r="B159" s="9" t="s">
        <v>62</v>
      </c>
      <c r="C159" s="22" t="str">
        <f t="shared" si="27"/>
        <v>DaherAerospaceSAS</v>
      </c>
      <c r="D159" s="22" t="str">
        <f t="shared" si="28"/>
        <v>AERODaher Aerospace SAS</v>
      </c>
      <c r="E159" s="22" t="str">
        <f t="shared" si="26"/>
        <v>AERODaherAerospaceSASMessages</v>
      </c>
      <c r="F159" s="9" t="s">
        <v>106</v>
      </c>
      <c r="G159" s="15" t="str">
        <f t="shared" si="21"/>
        <v>Daher Aerospace SASPurchase Order / Order Change</v>
      </c>
      <c r="H159" s="9" t="s">
        <v>12</v>
      </c>
      <c r="I159" s="9">
        <v>900</v>
      </c>
      <c r="J159" s="16">
        <v>6</v>
      </c>
      <c r="K159" s="16">
        <f t="shared" si="22"/>
        <v>40</v>
      </c>
      <c r="L159" s="16">
        <f t="shared" si="23"/>
        <v>16</v>
      </c>
      <c r="M159" s="16">
        <f t="shared" si="24"/>
        <v>8</v>
      </c>
      <c r="N159" s="17">
        <f t="shared" si="25"/>
        <v>64</v>
      </c>
    </row>
    <row r="160" spans="1:14" x14ac:dyDescent="0.35">
      <c r="A160" s="9" t="s">
        <v>115</v>
      </c>
      <c r="B160" s="9" t="s">
        <v>62</v>
      </c>
      <c r="C160" s="22" t="str">
        <f t="shared" si="27"/>
        <v>DaherAerospaceSAS</v>
      </c>
      <c r="D160" s="22" t="str">
        <f t="shared" si="28"/>
        <v>AERODaher Aerospace SAS</v>
      </c>
      <c r="E160" s="22" t="str">
        <f t="shared" si="26"/>
        <v>AERODaherAerospaceSASMessages</v>
      </c>
      <c r="F160" s="9" t="s">
        <v>13</v>
      </c>
      <c r="G160" s="15" t="str">
        <f t="shared" si="21"/>
        <v>Daher Aerospace SASPurchase Order Response</v>
      </c>
      <c r="H160" s="9" t="s">
        <v>14</v>
      </c>
      <c r="I160" s="18">
        <v>1300</v>
      </c>
      <c r="J160" s="16">
        <v>8</v>
      </c>
      <c r="K160" s="16">
        <f t="shared" si="22"/>
        <v>64</v>
      </c>
      <c r="L160" s="16">
        <f t="shared" si="23"/>
        <v>24</v>
      </c>
      <c r="M160" s="16">
        <f t="shared" si="24"/>
        <v>8</v>
      </c>
      <c r="N160" s="17">
        <f t="shared" si="25"/>
        <v>96</v>
      </c>
    </row>
    <row r="161" spans="1:14" x14ac:dyDescent="0.35">
      <c r="A161" s="9" t="s">
        <v>115</v>
      </c>
      <c r="B161" s="9" t="s">
        <v>62</v>
      </c>
      <c r="C161" s="22" t="str">
        <f t="shared" si="27"/>
        <v>DaherAerospaceSAS</v>
      </c>
      <c r="D161" s="22" t="str">
        <f t="shared" si="28"/>
        <v>AERODaher Aerospace SAS</v>
      </c>
      <c r="E161" s="22" t="str">
        <f t="shared" si="26"/>
        <v>AERODaherAerospaceSASMessages</v>
      </c>
      <c r="F161" s="9" t="s">
        <v>15</v>
      </c>
      <c r="G161" s="15" t="str">
        <f t="shared" si="21"/>
        <v>Daher Aerospace SASDelivery Schedule / Demand Forecast</v>
      </c>
      <c r="H161" s="9" t="s">
        <v>16</v>
      </c>
      <c r="I161" s="9">
        <v>900</v>
      </c>
      <c r="J161" s="16">
        <v>6</v>
      </c>
      <c r="K161" s="16">
        <f t="shared" si="22"/>
        <v>40</v>
      </c>
      <c r="L161" s="16">
        <f t="shared" si="23"/>
        <v>16</v>
      </c>
      <c r="M161" s="16">
        <f t="shared" si="24"/>
        <v>8</v>
      </c>
      <c r="N161" s="17">
        <f t="shared" si="25"/>
        <v>64</v>
      </c>
    </row>
    <row r="162" spans="1:14" x14ac:dyDescent="0.35">
      <c r="A162" s="9" t="s">
        <v>115</v>
      </c>
      <c r="B162" s="9" t="s">
        <v>62</v>
      </c>
      <c r="C162" s="22" t="str">
        <f t="shared" si="27"/>
        <v>DaherAerospaceSAS</v>
      </c>
      <c r="D162" s="22" t="str">
        <f t="shared" si="28"/>
        <v>AERODaher Aerospace SAS</v>
      </c>
      <c r="E162" s="22" t="str">
        <f t="shared" si="26"/>
        <v>AERODaherAerospaceSASMessages</v>
      </c>
      <c r="F162" s="9" t="s">
        <v>37</v>
      </c>
      <c r="G162" s="15" t="str">
        <f t="shared" si="21"/>
        <v>Daher Aerospace SASDemand Forecast Response</v>
      </c>
      <c r="H162" s="9" t="s">
        <v>38</v>
      </c>
      <c r="I162" s="18">
        <v>1300</v>
      </c>
      <c r="J162" s="16">
        <v>8</v>
      </c>
      <c r="K162" s="16">
        <f t="shared" si="22"/>
        <v>64</v>
      </c>
      <c r="L162" s="16">
        <f t="shared" si="23"/>
        <v>24</v>
      </c>
      <c r="M162" s="16">
        <f t="shared" si="24"/>
        <v>8</v>
      </c>
      <c r="N162" s="17">
        <f t="shared" si="25"/>
        <v>96</v>
      </c>
    </row>
    <row r="163" spans="1:14" x14ac:dyDescent="0.35">
      <c r="A163" s="9" t="s">
        <v>115</v>
      </c>
      <c r="B163" s="9" t="s">
        <v>62</v>
      </c>
      <c r="C163" s="22" t="str">
        <f t="shared" si="27"/>
        <v>DaherAerospaceSAS</v>
      </c>
      <c r="D163" s="22" t="str">
        <f t="shared" si="28"/>
        <v>AERODaher Aerospace SAS</v>
      </c>
      <c r="E163" s="22" t="str">
        <f t="shared" si="26"/>
        <v>AERODaherAerospaceSASMessages</v>
      </c>
      <c r="F163" s="9" t="s">
        <v>17</v>
      </c>
      <c r="G163" s="15" t="str">
        <f t="shared" si="21"/>
        <v>Daher Aerospace SASDespatch Advice / Advance Shipping Notification (ASN)</v>
      </c>
      <c r="H163" s="9" t="s">
        <v>18</v>
      </c>
      <c r="I163" s="18">
        <v>1300</v>
      </c>
      <c r="J163" s="16">
        <v>8</v>
      </c>
      <c r="K163" s="16">
        <f t="shared" si="22"/>
        <v>64</v>
      </c>
      <c r="L163" s="16">
        <f t="shared" si="23"/>
        <v>24</v>
      </c>
      <c r="M163" s="16">
        <f t="shared" si="24"/>
        <v>8</v>
      </c>
      <c r="N163" s="17">
        <f t="shared" si="25"/>
        <v>96</v>
      </c>
    </row>
    <row r="164" spans="1:14" x14ac:dyDescent="0.35">
      <c r="A164" s="9" t="s">
        <v>115</v>
      </c>
      <c r="B164" s="9" t="s">
        <v>62</v>
      </c>
      <c r="C164" s="22" t="str">
        <f t="shared" si="27"/>
        <v>DaherAerospaceSAS</v>
      </c>
      <c r="D164" s="22" t="str">
        <f t="shared" si="28"/>
        <v>AERODaher Aerospace SAS</v>
      </c>
      <c r="E164" s="22" t="str">
        <f t="shared" si="26"/>
        <v>AERODaherAerospaceSASMessages</v>
      </c>
      <c r="F164" s="9" t="s">
        <v>112</v>
      </c>
      <c r="G164" s="15" t="str">
        <f t="shared" si="21"/>
        <v>Daher Aerospace SASStatus Notification / Back control message</v>
      </c>
      <c r="H164" s="9" t="s">
        <v>44</v>
      </c>
      <c r="I164" s="9">
        <v>300</v>
      </c>
      <c r="J164" s="16">
        <v>2.5</v>
      </c>
      <c r="K164" s="16">
        <f t="shared" si="22"/>
        <v>8</v>
      </c>
      <c r="L164" s="16">
        <f t="shared" si="23"/>
        <v>8</v>
      </c>
      <c r="M164" s="16">
        <f t="shared" si="24"/>
        <v>2</v>
      </c>
      <c r="N164" s="17">
        <f t="shared" si="25"/>
        <v>18</v>
      </c>
    </row>
    <row r="165" spans="1:14" x14ac:dyDescent="0.35">
      <c r="A165" s="9" t="s">
        <v>115</v>
      </c>
      <c r="B165" s="9" t="s">
        <v>63</v>
      </c>
      <c r="C165" s="22" t="str">
        <f t="shared" si="27"/>
        <v>DassaultAviation</v>
      </c>
      <c r="D165" s="22" t="str">
        <f t="shared" si="28"/>
        <v>AERODassault Aviation</v>
      </c>
      <c r="E165" s="22" t="str">
        <f t="shared" si="26"/>
        <v>AERODassaultAviationMessages</v>
      </c>
      <c r="F165" s="9" t="s">
        <v>106</v>
      </c>
      <c r="G165" s="15" t="str">
        <f t="shared" si="21"/>
        <v>Dassault AviationPurchase Order / Order Change</v>
      </c>
      <c r="H165" s="9" t="s">
        <v>12</v>
      </c>
      <c r="I165" s="9">
        <v>900</v>
      </c>
      <c r="J165" s="16">
        <v>6</v>
      </c>
      <c r="K165" s="16">
        <f t="shared" si="22"/>
        <v>40</v>
      </c>
      <c r="L165" s="16">
        <f t="shared" si="23"/>
        <v>16</v>
      </c>
      <c r="M165" s="16">
        <f t="shared" si="24"/>
        <v>8</v>
      </c>
      <c r="N165" s="17">
        <f t="shared" si="25"/>
        <v>64</v>
      </c>
    </row>
    <row r="166" spans="1:14" x14ac:dyDescent="0.35">
      <c r="A166" s="9" t="s">
        <v>115</v>
      </c>
      <c r="B166" s="9" t="s">
        <v>63</v>
      </c>
      <c r="C166" s="22" t="str">
        <f t="shared" si="27"/>
        <v>DassaultAviation</v>
      </c>
      <c r="D166" s="22" t="str">
        <f t="shared" si="28"/>
        <v>AERODassault Aviation</v>
      </c>
      <c r="E166" s="22" t="str">
        <f t="shared" si="26"/>
        <v>AERODassaultAviationMessages</v>
      </c>
      <c r="F166" s="9" t="s">
        <v>13</v>
      </c>
      <c r="G166" s="15" t="str">
        <f t="shared" si="21"/>
        <v>Dassault AviationPurchase Order Response</v>
      </c>
      <c r="H166" s="9" t="s">
        <v>14</v>
      </c>
      <c r="I166" s="18">
        <v>1300</v>
      </c>
      <c r="J166" s="16">
        <v>8</v>
      </c>
      <c r="K166" s="16">
        <f t="shared" si="22"/>
        <v>64</v>
      </c>
      <c r="L166" s="16">
        <f t="shared" si="23"/>
        <v>24</v>
      </c>
      <c r="M166" s="16">
        <f t="shared" si="24"/>
        <v>8</v>
      </c>
      <c r="N166" s="17">
        <f t="shared" si="25"/>
        <v>96</v>
      </c>
    </row>
    <row r="167" spans="1:14" x14ac:dyDescent="0.35">
      <c r="A167" s="9" t="s">
        <v>115</v>
      </c>
      <c r="B167" s="9" t="s">
        <v>63</v>
      </c>
      <c r="C167" s="22" t="str">
        <f t="shared" si="27"/>
        <v>DassaultAviation</v>
      </c>
      <c r="D167" s="22" t="str">
        <f t="shared" si="28"/>
        <v>AERODassault Aviation</v>
      </c>
      <c r="E167" s="22" t="str">
        <f t="shared" si="26"/>
        <v>AERODassaultAviationMessages</v>
      </c>
      <c r="F167" s="9" t="s">
        <v>15</v>
      </c>
      <c r="G167" s="15" t="str">
        <f t="shared" si="21"/>
        <v>Dassault AviationDelivery Schedule / Demand Forecast</v>
      </c>
      <c r="H167" s="9" t="s">
        <v>16</v>
      </c>
      <c r="I167" s="9">
        <v>900</v>
      </c>
      <c r="J167" s="16">
        <v>6</v>
      </c>
      <c r="K167" s="16">
        <f t="shared" si="22"/>
        <v>40</v>
      </c>
      <c r="L167" s="16">
        <f t="shared" si="23"/>
        <v>16</v>
      </c>
      <c r="M167" s="16">
        <f t="shared" si="24"/>
        <v>8</v>
      </c>
      <c r="N167" s="17">
        <f t="shared" si="25"/>
        <v>64</v>
      </c>
    </row>
    <row r="168" spans="1:14" x14ac:dyDescent="0.35">
      <c r="A168" s="9" t="s">
        <v>115</v>
      </c>
      <c r="B168" s="9" t="s">
        <v>63</v>
      </c>
      <c r="C168" s="22" t="str">
        <f t="shared" si="27"/>
        <v>DassaultAviation</v>
      </c>
      <c r="D168" s="22" t="str">
        <f t="shared" si="28"/>
        <v>AERODassault Aviation</v>
      </c>
      <c r="E168" s="22" t="str">
        <f t="shared" si="26"/>
        <v>AERODassaultAviationMessages</v>
      </c>
      <c r="F168" s="9" t="s">
        <v>37</v>
      </c>
      <c r="G168" s="15" t="str">
        <f t="shared" si="21"/>
        <v>Dassault AviationDemand Forecast Response</v>
      </c>
      <c r="H168" s="9" t="s">
        <v>38</v>
      </c>
      <c r="I168" s="18">
        <v>1300</v>
      </c>
      <c r="J168" s="16">
        <v>8</v>
      </c>
      <c r="K168" s="16">
        <f t="shared" si="22"/>
        <v>64</v>
      </c>
      <c r="L168" s="16">
        <f t="shared" si="23"/>
        <v>24</v>
      </c>
      <c r="M168" s="16">
        <f t="shared" si="24"/>
        <v>8</v>
      </c>
      <c r="N168" s="17">
        <f t="shared" si="25"/>
        <v>96</v>
      </c>
    </row>
    <row r="169" spans="1:14" x14ac:dyDescent="0.35">
      <c r="A169" s="9" t="s">
        <v>115</v>
      </c>
      <c r="B169" s="9" t="s">
        <v>63</v>
      </c>
      <c r="C169" s="22" t="str">
        <f t="shared" si="27"/>
        <v>DassaultAviation</v>
      </c>
      <c r="D169" s="22" t="str">
        <f t="shared" si="28"/>
        <v>AERODassault Aviation</v>
      </c>
      <c r="E169" s="22" t="str">
        <f t="shared" si="26"/>
        <v>AERODassaultAviationMessages</v>
      </c>
      <c r="F169" s="9" t="s">
        <v>17</v>
      </c>
      <c r="G169" s="15" t="str">
        <f t="shared" si="21"/>
        <v>Dassault AviationDespatch Advice / Advance Shipping Notification (ASN)</v>
      </c>
      <c r="H169" s="9" t="s">
        <v>18</v>
      </c>
      <c r="I169" s="18">
        <v>1300</v>
      </c>
      <c r="J169" s="16">
        <v>8</v>
      </c>
      <c r="K169" s="16">
        <f t="shared" si="22"/>
        <v>64</v>
      </c>
      <c r="L169" s="16">
        <f t="shared" si="23"/>
        <v>24</v>
      </c>
      <c r="M169" s="16">
        <f t="shared" si="24"/>
        <v>8</v>
      </c>
      <c r="N169" s="17">
        <f t="shared" si="25"/>
        <v>96</v>
      </c>
    </row>
    <row r="170" spans="1:14" x14ac:dyDescent="0.35">
      <c r="A170" s="9" t="s">
        <v>115</v>
      </c>
      <c r="B170" s="9" t="s">
        <v>63</v>
      </c>
      <c r="C170" s="22" t="str">
        <f t="shared" si="27"/>
        <v>DassaultAviation</v>
      </c>
      <c r="D170" s="22" t="str">
        <f t="shared" si="28"/>
        <v>AERODassault Aviation</v>
      </c>
      <c r="E170" s="22" t="str">
        <f t="shared" si="26"/>
        <v>AERODassaultAviationMessages</v>
      </c>
      <c r="F170" s="9" t="s">
        <v>112</v>
      </c>
      <c r="G170" s="15" t="str">
        <f t="shared" si="21"/>
        <v>Dassault AviationStatus Notification / Back control message</v>
      </c>
      <c r="H170" s="9" t="s">
        <v>44</v>
      </c>
      <c r="I170" s="9">
        <v>300</v>
      </c>
      <c r="J170" s="16">
        <v>2.5</v>
      </c>
      <c r="K170" s="16">
        <f t="shared" si="22"/>
        <v>8</v>
      </c>
      <c r="L170" s="16">
        <f t="shared" si="23"/>
        <v>8</v>
      </c>
      <c r="M170" s="16">
        <f t="shared" si="24"/>
        <v>2</v>
      </c>
      <c r="N170" s="17">
        <f t="shared" si="25"/>
        <v>18</v>
      </c>
    </row>
    <row r="171" spans="1:14" x14ac:dyDescent="0.35">
      <c r="A171" s="9" t="s">
        <v>115</v>
      </c>
      <c r="B171" s="9" t="s">
        <v>64</v>
      </c>
      <c r="C171" s="22" t="str">
        <f t="shared" si="27"/>
        <v>DiehlAviation</v>
      </c>
      <c r="D171" s="22" t="str">
        <f t="shared" si="28"/>
        <v>AERODiehl Aviation</v>
      </c>
      <c r="E171" s="22" t="str">
        <f t="shared" si="26"/>
        <v>AERODiehlAviationMessages</v>
      </c>
      <c r="F171" s="9" t="s">
        <v>106</v>
      </c>
      <c r="G171" s="15" t="str">
        <f t="shared" si="21"/>
        <v>Diehl AviationPurchase Order / Order Change</v>
      </c>
      <c r="H171" s="9" t="s">
        <v>12</v>
      </c>
      <c r="I171" s="9">
        <v>900</v>
      </c>
      <c r="J171" s="16">
        <v>6</v>
      </c>
      <c r="K171" s="16">
        <f t="shared" si="22"/>
        <v>40</v>
      </c>
      <c r="L171" s="16">
        <f t="shared" si="23"/>
        <v>16</v>
      </c>
      <c r="M171" s="16">
        <f t="shared" si="24"/>
        <v>8</v>
      </c>
      <c r="N171" s="17">
        <f t="shared" si="25"/>
        <v>64</v>
      </c>
    </row>
    <row r="172" spans="1:14" x14ac:dyDescent="0.35">
      <c r="A172" s="9" t="s">
        <v>115</v>
      </c>
      <c r="B172" s="9" t="s">
        <v>64</v>
      </c>
      <c r="C172" s="22" t="str">
        <f t="shared" si="27"/>
        <v>DiehlAviation</v>
      </c>
      <c r="D172" s="22" t="str">
        <f t="shared" si="28"/>
        <v>AERODiehl Aviation</v>
      </c>
      <c r="E172" s="22" t="str">
        <f t="shared" si="26"/>
        <v>AERODiehlAviationMessages</v>
      </c>
      <c r="F172" s="9" t="s">
        <v>13</v>
      </c>
      <c r="G172" s="15" t="str">
        <f t="shared" si="21"/>
        <v>Diehl AviationPurchase Order Response</v>
      </c>
      <c r="H172" s="9" t="s">
        <v>14</v>
      </c>
      <c r="I172" s="18">
        <v>1300</v>
      </c>
      <c r="J172" s="16">
        <v>8</v>
      </c>
      <c r="K172" s="16">
        <f t="shared" si="22"/>
        <v>64</v>
      </c>
      <c r="L172" s="16">
        <f t="shared" si="23"/>
        <v>24</v>
      </c>
      <c r="M172" s="16">
        <f t="shared" si="24"/>
        <v>8</v>
      </c>
      <c r="N172" s="17">
        <f t="shared" si="25"/>
        <v>96</v>
      </c>
    </row>
    <row r="173" spans="1:14" x14ac:dyDescent="0.35">
      <c r="A173" s="9" t="s">
        <v>115</v>
      </c>
      <c r="B173" s="9" t="s">
        <v>64</v>
      </c>
      <c r="C173" s="22" t="str">
        <f t="shared" si="27"/>
        <v>DiehlAviation</v>
      </c>
      <c r="D173" s="22" t="str">
        <f t="shared" si="28"/>
        <v>AERODiehl Aviation</v>
      </c>
      <c r="E173" s="22" t="str">
        <f t="shared" si="26"/>
        <v>AERODiehlAviationMessages</v>
      </c>
      <c r="F173" s="9" t="s">
        <v>17</v>
      </c>
      <c r="G173" s="15" t="str">
        <f t="shared" si="21"/>
        <v>Diehl AviationDespatch Advice / Advance Shipping Notification (ASN)</v>
      </c>
      <c r="H173" s="9" t="s">
        <v>18</v>
      </c>
      <c r="I173" s="18">
        <v>1300</v>
      </c>
      <c r="J173" s="16">
        <v>8</v>
      </c>
      <c r="K173" s="16">
        <f t="shared" si="22"/>
        <v>64</v>
      </c>
      <c r="L173" s="16">
        <f t="shared" si="23"/>
        <v>24</v>
      </c>
      <c r="M173" s="16">
        <f t="shared" si="24"/>
        <v>8</v>
      </c>
      <c r="N173" s="17">
        <f t="shared" si="25"/>
        <v>96</v>
      </c>
    </row>
    <row r="174" spans="1:14" x14ac:dyDescent="0.35">
      <c r="A174" s="9" t="s">
        <v>115</v>
      </c>
      <c r="B174" s="9" t="s">
        <v>64</v>
      </c>
      <c r="C174" s="22" t="str">
        <f t="shared" si="27"/>
        <v>DiehlAviation</v>
      </c>
      <c r="D174" s="22" t="str">
        <f t="shared" si="28"/>
        <v>AERODiehl Aviation</v>
      </c>
      <c r="E174" s="22" t="str">
        <f t="shared" si="26"/>
        <v>AERODiehlAviationMessages</v>
      </c>
      <c r="F174" s="9" t="s">
        <v>29</v>
      </c>
      <c r="G174" s="15" t="str">
        <f t="shared" si="21"/>
        <v>Diehl AviationGoods Receipt</v>
      </c>
      <c r="H174" s="9" t="s">
        <v>30</v>
      </c>
      <c r="I174" s="9">
        <v>900</v>
      </c>
      <c r="J174" s="16">
        <v>6</v>
      </c>
      <c r="K174" s="16">
        <f t="shared" si="22"/>
        <v>40</v>
      </c>
      <c r="L174" s="16">
        <f t="shared" si="23"/>
        <v>16</v>
      </c>
      <c r="M174" s="16">
        <f t="shared" si="24"/>
        <v>8</v>
      </c>
      <c r="N174" s="17">
        <f t="shared" si="25"/>
        <v>64</v>
      </c>
    </row>
    <row r="175" spans="1:14" x14ac:dyDescent="0.35">
      <c r="A175" s="9" t="s">
        <v>115</v>
      </c>
      <c r="B175" s="9" t="s">
        <v>64</v>
      </c>
      <c r="C175" s="22" t="str">
        <f t="shared" si="27"/>
        <v>DiehlAviation</v>
      </c>
      <c r="D175" s="22" t="str">
        <f t="shared" si="28"/>
        <v>AERODiehl Aviation</v>
      </c>
      <c r="E175" s="22" t="str">
        <f t="shared" si="26"/>
        <v>AERODiehlAviationMessages</v>
      </c>
      <c r="F175" s="9" t="s">
        <v>112</v>
      </c>
      <c r="G175" s="15" t="str">
        <f t="shared" si="21"/>
        <v>Diehl AviationStatus Notification / Back control message</v>
      </c>
      <c r="H175" s="9" t="s">
        <v>44</v>
      </c>
      <c r="I175" s="9">
        <v>300</v>
      </c>
      <c r="J175" s="16">
        <v>2.5</v>
      </c>
      <c r="K175" s="16">
        <f t="shared" si="22"/>
        <v>8</v>
      </c>
      <c r="L175" s="16">
        <f t="shared" si="23"/>
        <v>8</v>
      </c>
      <c r="M175" s="16">
        <f t="shared" si="24"/>
        <v>2</v>
      </c>
      <c r="N175" s="17">
        <f t="shared" si="25"/>
        <v>18</v>
      </c>
    </row>
    <row r="176" spans="1:14" x14ac:dyDescent="0.35">
      <c r="A176" s="9" t="s">
        <v>115</v>
      </c>
      <c r="B176" s="9" t="s">
        <v>64</v>
      </c>
      <c r="C176" s="22" t="str">
        <f t="shared" si="27"/>
        <v>DiehlAviation</v>
      </c>
      <c r="D176" s="22" t="str">
        <f t="shared" si="28"/>
        <v>AERODiehl Aviation</v>
      </c>
      <c r="E176" s="22" t="str">
        <f t="shared" si="26"/>
        <v>AERODiehlAviationMessages</v>
      </c>
      <c r="F176" s="9" t="s">
        <v>41</v>
      </c>
      <c r="G176" s="15" t="str">
        <f t="shared" si="21"/>
        <v>Diehl AviationVMI Demands</v>
      </c>
      <c r="H176" s="9" t="s">
        <v>42</v>
      </c>
      <c r="I176" s="9">
        <v>900</v>
      </c>
      <c r="J176" s="16">
        <v>6</v>
      </c>
      <c r="K176" s="16">
        <f t="shared" si="22"/>
        <v>40</v>
      </c>
      <c r="L176" s="16">
        <f t="shared" si="23"/>
        <v>16</v>
      </c>
      <c r="M176" s="16">
        <f t="shared" si="24"/>
        <v>8</v>
      </c>
      <c r="N176" s="17">
        <f t="shared" si="25"/>
        <v>64</v>
      </c>
    </row>
    <row r="177" spans="1:14" x14ac:dyDescent="0.35">
      <c r="A177" s="9" t="s">
        <v>115</v>
      </c>
      <c r="B177" s="9" t="s">
        <v>64</v>
      </c>
      <c r="C177" s="22" t="str">
        <f t="shared" si="27"/>
        <v>DiehlAviation</v>
      </c>
      <c r="D177" s="22" t="str">
        <f t="shared" si="28"/>
        <v>AERODiehl Aviation</v>
      </c>
      <c r="E177" s="22" t="str">
        <f t="shared" si="26"/>
        <v>AERODiehlAviationMessages</v>
      </c>
      <c r="F177" s="9" t="s">
        <v>56</v>
      </c>
      <c r="G177" s="15" t="str">
        <f t="shared" si="21"/>
        <v>Diehl AviationVMI Planned Receipts</v>
      </c>
      <c r="H177" s="9" t="s">
        <v>57</v>
      </c>
      <c r="I177" s="18">
        <v>1300</v>
      </c>
      <c r="J177" s="16">
        <v>8</v>
      </c>
      <c r="K177" s="16">
        <f t="shared" si="22"/>
        <v>64</v>
      </c>
      <c r="L177" s="16">
        <f t="shared" si="23"/>
        <v>24</v>
      </c>
      <c r="M177" s="16">
        <f t="shared" si="24"/>
        <v>8</v>
      </c>
      <c r="N177" s="17">
        <f t="shared" si="25"/>
        <v>96</v>
      </c>
    </row>
    <row r="178" spans="1:14" x14ac:dyDescent="0.35">
      <c r="A178" s="9" t="s">
        <v>115</v>
      </c>
      <c r="B178" s="9" t="s">
        <v>64</v>
      </c>
      <c r="C178" s="22" t="str">
        <f t="shared" si="27"/>
        <v>DiehlAviation</v>
      </c>
      <c r="D178" s="22" t="str">
        <f t="shared" si="28"/>
        <v>AERODiehl Aviation</v>
      </c>
      <c r="E178" s="22" t="str">
        <f t="shared" si="26"/>
        <v>AERODiehlAviationMessages</v>
      </c>
      <c r="F178" s="9" t="s">
        <v>58</v>
      </c>
      <c r="G178" s="15" t="str">
        <f t="shared" si="21"/>
        <v>Diehl AviationVMI Stock Information</v>
      </c>
      <c r="H178" s="9" t="s">
        <v>59</v>
      </c>
      <c r="I178" s="9">
        <v>900</v>
      </c>
      <c r="J178" s="16">
        <v>6</v>
      </c>
      <c r="K178" s="16">
        <f t="shared" si="22"/>
        <v>40</v>
      </c>
      <c r="L178" s="16">
        <f t="shared" si="23"/>
        <v>16</v>
      </c>
      <c r="M178" s="16">
        <f t="shared" si="24"/>
        <v>8</v>
      </c>
      <c r="N178" s="17">
        <f t="shared" si="25"/>
        <v>64</v>
      </c>
    </row>
    <row r="179" spans="1:14" x14ac:dyDescent="0.35">
      <c r="A179" s="9" t="s">
        <v>115</v>
      </c>
      <c r="B179" s="9" t="s">
        <v>65</v>
      </c>
      <c r="C179" s="22" t="str">
        <f t="shared" si="27"/>
        <v>ElbeFlugzeugwerkeGmbH</v>
      </c>
      <c r="D179" s="22" t="str">
        <f t="shared" si="28"/>
        <v>AEROElbe Flugzeugwerke GmbH</v>
      </c>
      <c r="E179" s="22" t="str">
        <f t="shared" si="26"/>
        <v>AEROElbeFlugzeugwerkeGmbHMessages</v>
      </c>
      <c r="F179" s="9" t="s">
        <v>106</v>
      </c>
      <c r="G179" s="15" t="str">
        <f t="shared" si="21"/>
        <v>Elbe Flugzeugwerke GmbHPurchase Order / Order Change</v>
      </c>
      <c r="H179" s="9" t="s">
        <v>12</v>
      </c>
      <c r="I179" s="9">
        <v>900</v>
      </c>
      <c r="J179" s="16">
        <v>6</v>
      </c>
      <c r="K179" s="16">
        <f t="shared" si="22"/>
        <v>40</v>
      </c>
      <c r="L179" s="16">
        <f t="shared" si="23"/>
        <v>16</v>
      </c>
      <c r="M179" s="16">
        <f t="shared" si="24"/>
        <v>8</v>
      </c>
      <c r="N179" s="17">
        <f t="shared" si="25"/>
        <v>64</v>
      </c>
    </row>
    <row r="180" spans="1:14" x14ac:dyDescent="0.35">
      <c r="A180" s="9" t="s">
        <v>115</v>
      </c>
      <c r="B180" s="9" t="s">
        <v>65</v>
      </c>
      <c r="C180" s="22" t="str">
        <f t="shared" si="27"/>
        <v>ElbeFlugzeugwerkeGmbH</v>
      </c>
      <c r="D180" s="22" t="str">
        <f t="shared" si="28"/>
        <v>AEROElbe Flugzeugwerke GmbH</v>
      </c>
      <c r="E180" s="22" t="str">
        <f t="shared" si="26"/>
        <v>AEROElbeFlugzeugwerkeGmbHMessages</v>
      </c>
      <c r="F180" s="9" t="s">
        <v>13</v>
      </c>
      <c r="G180" s="15" t="str">
        <f t="shared" si="21"/>
        <v>Elbe Flugzeugwerke GmbHPurchase Order Response</v>
      </c>
      <c r="H180" s="9" t="s">
        <v>14</v>
      </c>
      <c r="I180" s="18">
        <v>1300</v>
      </c>
      <c r="J180" s="16">
        <v>8</v>
      </c>
      <c r="K180" s="16">
        <f t="shared" si="22"/>
        <v>64</v>
      </c>
      <c r="L180" s="16">
        <f t="shared" si="23"/>
        <v>24</v>
      </c>
      <c r="M180" s="16">
        <f t="shared" si="24"/>
        <v>8</v>
      </c>
      <c r="N180" s="17">
        <f t="shared" si="25"/>
        <v>96</v>
      </c>
    </row>
    <row r="181" spans="1:14" x14ac:dyDescent="0.35">
      <c r="A181" s="9" t="s">
        <v>115</v>
      </c>
      <c r="B181" s="9" t="s">
        <v>65</v>
      </c>
      <c r="C181" s="22" t="str">
        <f t="shared" si="27"/>
        <v>ElbeFlugzeugwerkeGmbH</v>
      </c>
      <c r="D181" s="22" t="str">
        <f t="shared" si="28"/>
        <v>AEROElbe Flugzeugwerke GmbH</v>
      </c>
      <c r="E181" s="22" t="str">
        <f t="shared" si="26"/>
        <v>AEROElbeFlugzeugwerkeGmbHMessages</v>
      </c>
      <c r="F181" s="9" t="s">
        <v>29</v>
      </c>
      <c r="G181" s="15" t="str">
        <f t="shared" si="21"/>
        <v>Elbe Flugzeugwerke GmbHGoods Receipt</v>
      </c>
      <c r="H181" s="9" t="s">
        <v>30</v>
      </c>
      <c r="I181" s="9">
        <v>900</v>
      </c>
      <c r="J181" s="16">
        <v>6</v>
      </c>
      <c r="K181" s="16">
        <f t="shared" si="22"/>
        <v>40</v>
      </c>
      <c r="L181" s="16">
        <f t="shared" si="23"/>
        <v>16</v>
      </c>
      <c r="M181" s="16">
        <f t="shared" si="24"/>
        <v>8</v>
      </c>
      <c r="N181" s="17">
        <f t="shared" si="25"/>
        <v>64</v>
      </c>
    </row>
    <row r="182" spans="1:14" x14ac:dyDescent="0.35">
      <c r="A182" s="9" t="s">
        <v>115</v>
      </c>
      <c r="B182" s="9" t="s">
        <v>65</v>
      </c>
      <c r="C182" s="22" t="str">
        <f t="shared" si="27"/>
        <v>ElbeFlugzeugwerkeGmbH</v>
      </c>
      <c r="D182" s="22" t="str">
        <f t="shared" si="28"/>
        <v>AEROElbe Flugzeugwerke GmbH</v>
      </c>
      <c r="E182" s="22" t="str">
        <f t="shared" si="26"/>
        <v>AEROElbeFlugzeugwerkeGmbHMessages</v>
      </c>
      <c r="F182" s="9" t="s">
        <v>112</v>
      </c>
      <c r="G182" s="15" t="str">
        <f t="shared" si="21"/>
        <v>Elbe Flugzeugwerke GmbHStatus Notification / Back control message</v>
      </c>
      <c r="H182" s="9" t="s">
        <v>44</v>
      </c>
      <c r="I182" s="9">
        <v>300</v>
      </c>
      <c r="J182" s="16">
        <v>2.5</v>
      </c>
      <c r="K182" s="16">
        <f t="shared" si="22"/>
        <v>8</v>
      </c>
      <c r="L182" s="16">
        <f t="shared" si="23"/>
        <v>8</v>
      </c>
      <c r="M182" s="16">
        <f t="shared" si="24"/>
        <v>2</v>
      </c>
      <c r="N182" s="17">
        <f t="shared" si="25"/>
        <v>18</v>
      </c>
    </row>
    <row r="183" spans="1:14" x14ac:dyDescent="0.35">
      <c r="A183" s="9" t="s">
        <v>115</v>
      </c>
      <c r="B183" s="9" t="s">
        <v>66</v>
      </c>
      <c r="C183" s="22" t="str">
        <f t="shared" si="27"/>
        <v>FACCOperationsGmbH</v>
      </c>
      <c r="D183" s="22" t="str">
        <f t="shared" si="28"/>
        <v>AEROFACC Operations GmbH</v>
      </c>
      <c r="E183" s="22" t="str">
        <f t="shared" si="26"/>
        <v>AEROFACCOperationsGmbHMessages</v>
      </c>
      <c r="F183" s="9" t="s">
        <v>106</v>
      </c>
      <c r="G183" s="15" t="str">
        <f t="shared" si="21"/>
        <v>FACC Operations GmbHPurchase Order / Order Change</v>
      </c>
      <c r="H183" s="9" t="s">
        <v>12</v>
      </c>
      <c r="I183" s="9">
        <v>900</v>
      </c>
      <c r="J183" s="16">
        <v>6</v>
      </c>
      <c r="K183" s="16">
        <f t="shared" si="22"/>
        <v>40</v>
      </c>
      <c r="L183" s="16">
        <f t="shared" si="23"/>
        <v>16</v>
      </c>
      <c r="M183" s="16">
        <f t="shared" si="24"/>
        <v>8</v>
      </c>
      <c r="N183" s="17">
        <f t="shared" si="25"/>
        <v>64</v>
      </c>
    </row>
    <row r="184" spans="1:14" x14ac:dyDescent="0.35">
      <c r="A184" s="9" t="s">
        <v>115</v>
      </c>
      <c r="B184" s="9" t="s">
        <v>66</v>
      </c>
      <c r="C184" s="22" t="str">
        <f t="shared" si="27"/>
        <v>FACCOperationsGmbH</v>
      </c>
      <c r="D184" s="22" t="str">
        <f t="shared" si="28"/>
        <v>AEROFACC Operations GmbH</v>
      </c>
      <c r="E184" s="22" t="str">
        <f t="shared" si="26"/>
        <v>AEROFACCOperationsGmbHMessages</v>
      </c>
      <c r="F184" s="9" t="s">
        <v>13</v>
      </c>
      <c r="G184" s="15" t="str">
        <f t="shared" si="21"/>
        <v>FACC Operations GmbHPurchase Order Response</v>
      </c>
      <c r="H184" s="9" t="s">
        <v>14</v>
      </c>
      <c r="I184" s="18">
        <v>1300</v>
      </c>
      <c r="J184" s="16">
        <v>8</v>
      </c>
      <c r="K184" s="16">
        <f t="shared" si="22"/>
        <v>64</v>
      </c>
      <c r="L184" s="16">
        <f t="shared" si="23"/>
        <v>24</v>
      </c>
      <c r="M184" s="16">
        <f t="shared" si="24"/>
        <v>8</v>
      </c>
      <c r="N184" s="17">
        <f t="shared" si="25"/>
        <v>96</v>
      </c>
    </row>
    <row r="185" spans="1:14" x14ac:dyDescent="0.35">
      <c r="A185" s="9" t="s">
        <v>115</v>
      </c>
      <c r="B185" s="9" t="s">
        <v>66</v>
      </c>
      <c r="C185" s="22" t="str">
        <f t="shared" si="27"/>
        <v>FACCOperationsGmbH</v>
      </c>
      <c r="D185" s="22" t="str">
        <f t="shared" si="28"/>
        <v>AEROFACC Operations GmbH</v>
      </c>
      <c r="E185" s="22" t="str">
        <f t="shared" si="26"/>
        <v>AEROFACCOperationsGmbHMessages</v>
      </c>
      <c r="F185" s="9" t="s">
        <v>29</v>
      </c>
      <c r="G185" s="15" t="str">
        <f t="shared" si="21"/>
        <v>FACC Operations GmbHGoods Receipt</v>
      </c>
      <c r="H185" s="9" t="s">
        <v>30</v>
      </c>
      <c r="I185" s="9">
        <v>900</v>
      </c>
      <c r="J185" s="16">
        <v>6</v>
      </c>
      <c r="K185" s="16">
        <f t="shared" si="22"/>
        <v>40</v>
      </c>
      <c r="L185" s="16">
        <f t="shared" si="23"/>
        <v>16</v>
      </c>
      <c r="M185" s="16">
        <f t="shared" si="24"/>
        <v>8</v>
      </c>
      <c r="N185" s="17">
        <f t="shared" si="25"/>
        <v>64</v>
      </c>
    </row>
    <row r="186" spans="1:14" x14ac:dyDescent="0.35">
      <c r="A186" s="9" t="s">
        <v>115</v>
      </c>
      <c r="B186" s="9" t="s">
        <v>66</v>
      </c>
      <c r="C186" s="22" t="str">
        <f t="shared" si="27"/>
        <v>FACCOperationsGmbH</v>
      </c>
      <c r="D186" s="22" t="str">
        <f t="shared" si="28"/>
        <v>AEROFACC Operations GmbH</v>
      </c>
      <c r="E186" s="22" t="str">
        <f t="shared" si="26"/>
        <v>AEROFACCOperationsGmbHMessages</v>
      </c>
      <c r="F186" s="9" t="s">
        <v>112</v>
      </c>
      <c r="G186" s="15" t="str">
        <f t="shared" si="21"/>
        <v>FACC Operations GmbHStatus Notification / Back control message</v>
      </c>
      <c r="H186" s="9" t="s">
        <v>44</v>
      </c>
      <c r="I186" s="9">
        <v>300</v>
      </c>
      <c r="J186" s="16">
        <v>2.5</v>
      </c>
      <c r="K186" s="16">
        <f t="shared" si="22"/>
        <v>8</v>
      </c>
      <c r="L186" s="16">
        <f t="shared" si="23"/>
        <v>8</v>
      </c>
      <c r="M186" s="16">
        <f t="shared" si="24"/>
        <v>2</v>
      </c>
      <c r="N186" s="17">
        <f t="shared" si="25"/>
        <v>18</v>
      </c>
    </row>
    <row r="187" spans="1:14" x14ac:dyDescent="0.35">
      <c r="A187" s="9" t="s">
        <v>115</v>
      </c>
      <c r="B187" s="9" t="s">
        <v>174</v>
      </c>
      <c r="C187" s="22" t="str">
        <f t="shared" ref="C187:C190" si="29">SUBSTITUTE(B187," ","")</f>
        <v>FlugzeugUnionSüdGmbH</v>
      </c>
      <c r="D187" s="22" t="str">
        <f t="shared" ref="D187:D190" si="30">A187&amp;B187</f>
        <v>AEROFlugzeug Union Süd GmbH</v>
      </c>
      <c r="E187" s="22" t="str">
        <f t="shared" ref="E187:E190" si="31">A187&amp;C187&amp;"Messages"</f>
        <v>AEROFlugzeugUnionSüdGmbHMessages</v>
      </c>
      <c r="F187" s="9" t="s">
        <v>106</v>
      </c>
      <c r="G187" s="15" t="str">
        <f t="shared" ref="G187:G190" si="32">B187&amp;F187</f>
        <v>Flugzeug Union Süd GmbHPurchase Order / Order Change</v>
      </c>
      <c r="H187" s="9" t="s">
        <v>12</v>
      </c>
      <c r="I187" s="9">
        <v>900</v>
      </c>
      <c r="J187" s="16">
        <v>6</v>
      </c>
      <c r="K187" s="16">
        <f t="shared" si="22"/>
        <v>40</v>
      </c>
      <c r="L187" s="16">
        <f t="shared" si="23"/>
        <v>16</v>
      </c>
      <c r="M187" s="16">
        <f t="shared" si="24"/>
        <v>8</v>
      </c>
      <c r="N187" s="17">
        <f t="shared" ref="N187:N190" si="33">K187+L187+M187</f>
        <v>64</v>
      </c>
    </row>
    <row r="188" spans="1:14" x14ac:dyDescent="0.35">
      <c r="A188" s="9" t="s">
        <v>115</v>
      </c>
      <c r="B188" s="9" t="s">
        <v>174</v>
      </c>
      <c r="C188" s="22" t="str">
        <f t="shared" si="29"/>
        <v>FlugzeugUnionSüdGmbH</v>
      </c>
      <c r="D188" s="22" t="str">
        <f t="shared" si="30"/>
        <v>AEROFlugzeug Union Süd GmbH</v>
      </c>
      <c r="E188" s="22" t="str">
        <f t="shared" si="31"/>
        <v>AEROFlugzeugUnionSüdGmbHMessages</v>
      </c>
      <c r="F188" s="9" t="s">
        <v>13</v>
      </c>
      <c r="G188" s="15" t="str">
        <f t="shared" si="32"/>
        <v>Flugzeug Union Süd GmbHPurchase Order Response</v>
      </c>
      <c r="H188" s="9" t="s">
        <v>14</v>
      </c>
      <c r="I188" s="18">
        <v>1300</v>
      </c>
      <c r="J188" s="16">
        <v>8</v>
      </c>
      <c r="K188" s="16">
        <f t="shared" si="22"/>
        <v>64</v>
      </c>
      <c r="L188" s="16">
        <f t="shared" si="23"/>
        <v>24</v>
      </c>
      <c r="M188" s="16">
        <f t="shared" si="24"/>
        <v>8</v>
      </c>
      <c r="N188" s="17">
        <f t="shared" si="33"/>
        <v>96</v>
      </c>
    </row>
    <row r="189" spans="1:14" x14ac:dyDescent="0.35">
      <c r="A189" s="9" t="s">
        <v>115</v>
      </c>
      <c r="B189" s="9" t="s">
        <v>174</v>
      </c>
      <c r="C189" s="22" t="str">
        <f t="shared" si="29"/>
        <v>FlugzeugUnionSüdGmbH</v>
      </c>
      <c r="D189" s="22" t="str">
        <f t="shared" si="30"/>
        <v>AEROFlugzeug Union Süd GmbH</v>
      </c>
      <c r="E189" s="22" t="str">
        <f t="shared" si="31"/>
        <v>AEROFlugzeugUnionSüdGmbHMessages</v>
      </c>
      <c r="F189" s="9" t="s">
        <v>29</v>
      </c>
      <c r="G189" s="15" t="str">
        <f t="shared" si="32"/>
        <v>Flugzeug Union Süd GmbHGoods Receipt</v>
      </c>
      <c r="H189" s="9" t="s">
        <v>30</v>
      </c>
      <c r="I189" s="9">
        <v>900</v>
      </c>
      <c r="J189" s="16">
        <v>6</v>
      </c>
      <c r="K189" s="16">
        <f t="shared" si="22"/>
        <v>40</v>
      </c>
      <c r="L189" s="16">
        <f t="shared" si="23"/>
        <v>16</v>
      </c>
      <c r="M189" s="16">
        <f t="shared" si="24"/>
        <v>8</v>
      </c>
      <c r="N189" s="17">
        <f t="shared" si="33"/>
        <v>64</v>
      </c>
    </row>
    <row r="190" spans="1:14" x14ac:dyDescent="0.35">
      <c r="A190" s="9" t="s">
        <v>115</v>
      </c>
      <c r="B190" s="9" t="s">
        <v>174</v>
      </c>
      <c r="C190" s="22" t="str">
        <f t="shared" si="29"/>
        <v>FlugzeugUnionSüdGmbH</v>
      </c>
      <c r="D190" s="22" t="str">
        <f t="shared" si="30"/>
        <v>AEROFlugzeug Union Süd GmbH</v>
      </c>
      <c r="E190" s="22" t="str">
        <f t="shared" si="31"/>
        <v>AEROFlugzeugUnionSüdGmbHMessages</v>
      </c>
      <c r="F190" s="9" t="s">
        <v>112</v>
      </c>
      <c r="G190" s="15" t="str">
        <f t="shared" si="32"/>
        <v>Flugzeug Union Süd GmbHStatus Notification / Back control message</v>
      </c>
      <c r="H190" s="9" t="s">
        <v>44</v>
      </c>
      <c r="I190" s="9">
        <v>300</v>
      </c>
      <c r="J190" s="16">
        <v>2.5</v>
      </c>
      <c r="K190" s="16">
        <f t="shared" si="22"/>
        <v>8</v>
      </c>
      <c r="L190" s="16">
        <f t="shared" si="23"/>
        <v>8</v>
      </c>
      <c r="M190" s="16">
        <f t="shared" si="24"/>
        <v>2</v>
      </c>
      <c r="N190" s="17">
        <f t="shared" si="33"/>
        <v>18</v>
      </c>
    </row>
    <row r="191" spans="1:14" x14ac:dyDescent="0.35">
      <c r="A191" s="9" t="s">
        <v>115</v>
      </c>
      <c r="B191" s="9" t="s">
        <v>151</v>
      </c>
      <c r="C191" s="22" t="str">
        <f t="shared" si="27"/>
        <v>GroupeLatécoère</v>
      </c>
      <c r="D191" s="22" t="str">
        <f t="shared" si="28"/>
        <v>AEROGroupe Latécoère</v>
      </c>
      <c r="E191" s="22" t="str">
        <f t="shared" si="26"/>
        <v>AEROGroupeLatécoèreMessages</v>
      </c>
      <c r="F191" s="9" t="s">
        <v>106</v>
      </c>
      <c r="G191" s="15" t="str">
        <f t="shared" si="21"/>
        <v>Groupe LatécoèrePurchase Order / Order Change</v>
      </c>
      <c r="H191" s="9" t="s">
        <v>12</v>
      </c>
      <c r="I191" s="9">
        <v>900</v>
      </c>
      <c r="J191" s="16">
        <v>6</v>
      </c>
      <c r="K191" s="16">
        <f t="shared" si="22"/>
        <v>40</v>
      </c>
      <c r="L191" s="16">
        <f t="shared" si="23"/>
        <v>16</v>
      </c>
      <c r="M191" s="16">
        <f t="shared" si="24"/>
        <v>8</v>
      </c>
      <c r="N191" s="17">
        <f t="shared" si="25"/>
        <v>64</v>
      </c>
    </row>
    <row r="192" spans="1:14" x14ac:dyDescent="0.35">
      <c r="A192" s="9" t="s">
        <v>115</v>
      </c>
      <c r="B192" s="9" t="s">
        <v>151</v>
      </c>
      <c r="C192" s="22" t="str">
        <f t="shared" si="27"/>
        <v>GroupeLatécoère</v>
      </c>
      <c r="D192" s="22" t="str">
        <f t="shared" si="28"/>
        <v>AEROGroupe Latécoère</v>
      </c>
      <c r="E192" s="22" t="str">
        <f t="shared" si="26"/>
        <v>AEROGroupeLatécoèreMessages</v>
      </c>
      <c r="F192" s="9" t="s">
        <v>13</v>
      </c>
      <c r="G192" s="15" t="str">
        <f t="shared" si="21"/>
        <v>Groupe LatécoèrePurchase Order Response</v>
      </c>
      <c r="H192" s="9" t="s">
        <v>14</v>
      </c>
      <c r="I192" s="18">
        <v>1300</v>
      </c>
      <c r="J192" s="16">
        <v>8</v>
      </c>
      <c r="K192" s="16">
        <f t="shared" si="22"/>
        <v>64</v>
      </c>
      <c r="L192" s="16">
        <f t="shared" si="23"/>
        <v>24</v>
      </c>
      <c r="M192" s="16">
        <f t="shared" si="24"/>
        <v>8</v>
      </c>
      <c r="N192" s="17">
        <f t="shared" si="25"/>
        <v>96</v>
      </c>
    </row>
    <row r="193" spans="1:14" x14ac:dyDescent="0.35">
      <c r="A193" s="9" t="s">
        <v>115</v>
      </c>
      <c r="B193" s="9" t="s">
        <v>151</v>
      </c>
      <c r="C193" s="22" t="str">
        <f t="shared" si="27"/>
        <v>GroupeLatécoère</v>
      </c>
      <c r="D193" s="22" t="str">
        <f t="shared" si="28"/>
        <v>AEROGroupe Latécoère</v>
      </c>
      <c r="E193" s="22" t="str">
        <f t="shared" si="26"/>
        <v>AEROGroupeLatécoèreMessages</v>
      </c>
      <c r="F193" s="9" t="s">
        <v>15</v>
      </c>
      <c r="G193" s="15" t="str">
        <f t="shared" ref="G193:G257" si="34">B193&amp;F193</f>
        <v>Groupe LatécoèreDelivery Schedule / Demand Forecast</v>
      </c>
      <c r="H193" s="9" t="s">
        <v>16</v>
      </c>
      <c r="I193" s="9">
        <v>900</v>
      </c>
      <c r="J193" s="16">
        <v>6</v>
      </c>
      <c r="K193" s="16">
        <f t="shared" ref="K193:K257" si="35">IF(OR($I193=900,$I193=1000,$I193=1260),SUM(5*8),IF(OR($I193=1300,$I193=2000,$I193=1610),SUM(8*8),IF($I193=7650,SUM(20*8),IF($I193=300,SUM(1*8),""))))</f>
        <v>40</v>
      </c>
      <c r="L193" s="16">
        <f t="shared" ref="L193:L257" si="36">IF(OR($I193=900,$I193=1000,$I193=1260),SUM(2*8),IF(OR($I193=1300,$I193=2000,$I193=1610),SUM(3*8),IF($I193=7650,SUM(6*8),IF($I193=300,SUM(1*8),""))))</f>
        <v>16</v>
      </c>
      <c r="M193" s="16">
        <f t="shared" ref="M193:M257" si="37">IF(OR($I193=900,$I193=1000,$I193=1260),SUM(1*8),IF(OR($I193=1300,$I193=2000,$I193=1610),SUM(1*8),IF($I193=7650,SUM(3*8),IF($I193=300,SUM(0.25*8),""))))</f>
        <v>8</v>
      </c>
      <c r="N193" s="17">
        <f t="shared" ref="N193:N257" si="38">K193+L193+M193</f>
        <v>64</v>
      </c>
    </row>
    <row r="194" spans="1:14" x14ac:dyDescent="0.35">
      <c r="A194" s="9" t="s">
        <v>115</v>
      </c>
      <c r="B194" s="9" t="s">
        <v>151</v>
      </c>
      <c r="C194" s="22" t="str">
        <f t="shared" si="27"/>
        <v>GroupeLatécoère</v>
      </c>
      <c r="D194" s="22" t="str">
        <f t="shared" si="28"/>
        <v>AEROGroupe Latécoère</v>
      </c>
      <c r="E194" s="22" t="str">
        <f t="shared" si="26"/>
        <v>AEROGroupeLatécoèreMessages</v>
      </c>
      <c r="F194" s="9" t="s">
        <v>17</v>
      </c>
      <c r="G194" s="15" t="str">
        <f t="shared" si="34"/>
        <v>Groupe LatécoèreDespatch Advice / Advance Shipping Notification (ASN)</v>
      </c>
      <c r="H194" s="9" t="s">
        <v>18</v>
      </c>
      <c r="I194" s="18">
        <v>1300</v>
      </c>
      <c r="J194" s="16">
        <v>8</v>
      </c>
      <c r="K194" s="16">
        <f t="shared" si="35"/>
        <v>64</v>
      </c>
      <c r="L194" s="16">
        <f t="shared" si="36"/>
        <v>24</v>
      </c>
      <c r="M194" s="16">
        <f t="shared" si="37"/>
        <v>8</v>
      </c>
      <c r="N194" s="17">
        <f t="shared" si="38"/>
        <v>96</v>
      </c>
    </row>
    <row r="195" spans="1:14" x14ac:dyDescent="0.35">
      <c r="A195" s="9" t="s">
        <v>115</v>
      </c>
      <c r="B195" s="9" t="s">
        <v>151</v>
      </c>
      <c r="C195" s="22" t="str">
        <f t="shared" si="27"/>
        <v>GroupeLatécoère</v>
      </c>
      <c r="D195" s="22" t="str">
        <f t="shared" si="28"/>
        <v>AEROGroupe Latécoère</v>
      </c>
      <c r="E195" s="22" t="str">
        <f t="shared" si="26"/>
        <v>AEROGroupeLatécoèreMessages</v>
      </c>
      <c r="F195" s="9" t="s">
        <v>112</v>
      </c>
      <c r="G195" s="15" t="str">
        <f t="shared" si="34"/>
        <v>Groupe LatécoèreStatus Notification / Back control message</v>
      </c>
      <c r="H195" s="9" t="s">
        <v>44</v>
      </c>
      <c r="I195" s="9">
        <v>300</v>
      </c>
      <c r="J195" s="16">
        <v>2.5</v>
      </c>
      <c r="K195" s="16">
        <f t="shared" si="35"/>
        <v>8</v>
      </c>
      <c r="L195" s="16">
        <f t="shared" si="36"/>
        <v>8</v>
      </c>
      <c r="M195" s="16">
        <f t="shared" si="37"/>
        <v>2</v>
      </c>
      <c r="N195" s="17">
        <f t="shared" si="38"/>
        <v>18</v>
      </c>
    </row>
    <row r="196" spans="1:14" x14ac:dyDescent="0.35">
      <c r="A196" s="9" t="s">
        <v>115</v>
      </c>
      <c r="B196" s="9" t="s">
        <v>105</v>
      </c>
      <c r="C196" s="22" t="str">
        <f t="shared" si="27"/>
        <v>Leonardo</v>
      </c>
      <c r="D196" s="22" t="str">
        <f t="shared" si="28"/>
        <v>AEROLeonardo</v>
      </c>
      <c r="E196" s="22" t="str">
        <f t="shared" ref="E196:E260" si="39">A196&amp;C196&amp;"Messages"</f>
        <v>AEROLeonardoMessages</v>
      </c>
      <c r="F196" s="9" t="s">
        <v>106</v>
      </c>
      <c r="G196" s="15" t="str">
        <f t="shared" si="34"/>
        <v>LeonardoPurchase Order / Order Change</v>
      </c>
      <c r="H196" s="9" t="s">
        <v>12</v>
      </c>
      <c r="I196" s="9">
        <v>900</v>
      </c>
      <c r="J196" s="16">
        <v>6</v>
      </c>
      <c r="K196" s="16">
        <f t="shared" si="35"/>
        <v>40</v>
      </c>
      <c r="L196" s="16">
        <f t="shared" si="36"/>
        <v>16</v>
      </c>
      <c r="M196" s="16">
        <f t="shared" si="37"/>
        <v>8</v>
      </c>
      <c r="N196" s="17">
        <f t="shared" si="38"/>
        <v>64</v>
      </c>
    </row>
    <row r="197" spans="1:14" x14ac:dyDescent="0.35">
      <c r="A197" s="9" t="s">
        <v>115</v>
      </c>
      <c r="B197" s="9" t="s">
        <v>105</v>
      </c>
      <c r="C197" s="22" t="str">
        <f t="shared" ref="C197:C261" si="40">SUBSTITUTE(B197," ","")</f>
        <v>Leonardo</v>
      </c>
      <c r="D197" s="22" t="str">
        <f t="shared" ref="D197:D261" si="41">A197&amp;B197</f>
        <v>AEROLeonardo</v>
      </c>
      <c r="E197" s="22" t="str">
        <f t="shared" si="39"/>
        <v>AEROLeonardoMessages</v>
      </c>
      <c r="F197" s="9" t="s">
        <v>13</v>
      </c>
      <c r="G197" s="15" t="str">
        <f t="shared" si="34"/>
        <v>LeonardoPurchase Order Response</v>
      </c>
      <c r="H197" s="9" t="s">
        <v>14</v>
      </c>
      <c r="I197" s="18">
        <v>1300</v>
      </c>
      <c r="J197" s="16">
        <v>8</v>
      </c>
      <c r="K197" s="16">
        <f t="shared" si="35"/>
        <v>64</v>
      </c>
      <c r="L197" s="16">
        <f t="shared" si="36"/>
        <v>24</v>
      </c>
      <c r="M197" s="16">
        <f t="shared" si="37"/>
        <v>8</v>
      </c>
      <c r="N197" s="17">
        <f t="shared" si="38"/>
        <v>96</v>
      </c>
    </row>
    <row r="198" spans="1:14" x14ac:dyDescent="0.35">
      <c r="A198" s="9" t="s">
        <v>115</v>
      </c>
      <c r="B198" s="9" t="s">
        <v>105</v>
      </c>
      <c r="C198" s="22" t="str">
        <f t="shared" si="40"/>
        <v>Leonardo</v>
      </c>
      <c r="D198" s="22" t="str">
        <f t="shared" si="41"/>
        <v>AEROLeonardo</v>
      </c>
      <c r="E198" s="22" t="str">
        <f t="shared" si="39"/>
        <v>AEROLeonardoMessages</v>
      </c>
      <c r="F198" s="9" t="s">
        <v>15</v>
      </c>
      <c r="G198" s="15" t="str">
        <f t="shared" si="34"/>
        <v>LeonardoDelivery Schedule / Demand Forecast</v>
      </c>
      <c r="H198" s="9" t="s">
        <v>16</v>
      </c>
      <c r="I198" s="9">
        <v>900</v>
      </c>
      <c r="J198" s="16">
        <v>6</v>
      </c>
      <c r="K198" s="16">
        <f t="shared" si="35"/>
        <v>40</v>
      </c>
      <c r="L198" s="16">
        <f t="shared" si="36"/>
        <v>16</v>
      </c>
      <c r="M198" s="16">
        <f t="shared" si="37"/>
        <v>8</v>
      </c>
      <c r="N198" s="17">
        <f t="shared" si="38"/>
        <v>64</v>
      </c>
    </row>
    <row r="199" spans="1:14" x14ac:dyDescent="0.35">
      <c r="A199" s="9" t="s">
        <v>115</v>
      </c>
      <c r="B199" s="9" t="s">
        <v>105</v>
      </c>
      <c r="C199" s="22" t="str">
        <f t="shared" si="40"/>
        <v>Leonardo</v>
      </c>
      <c r="D199" s="22" t="str">
        <f t="shared" si="41"/>
        <v>AEROLeonardo</v>
      </c>
      <c r="E199" s="22" t="str">
        <f t="shared" si="39"/>
        <v>AEROLeonardoMessages</v>
      </c>
      <c r="F199" s="9" t="s">
        <v>17</v>
      </c>
      <c r="G199" s="15" t="str">
        <f t="shared" si="34"/>
        <v>LeonardoDespatch Advice / Advance Shipping Notification (ASN)</v>
      </c>
      <c r="H199" s="9" t="s">
        <v>18</v>
      </c>
      <c r="I199" s="18">
        <v>1300</v>
      </c>
      <c r="J199" s="16">
        <v>8</v>
      </c>
      <c r="K199" s="16">
        <f t="shared" si="35"/>
        <v>64</v>
      </c>
      <c r="L199" s="16">
        <f t="shared" si="36"/>
        <v>24</v>
      </c>
      <c r="M199" s="16">
        <f t="shared" si="37"/>
        <v>8</v>
      </c>
      <c r="N199" s="17">
        <f t="shared" si="38"/>
        <v>96</v>
      </c>
    </row>
    <row r="200" spans="1:14" x14ac:dyDescent="0.35">
      <c r="A200" s="9" t="s">
        <v>115</v>
      </c>
      <c r="B200" s="9" t="s">
        <v>105</v>
      </c>
      <c r="C200" s="22" t="str">
        <f t="shared" si="40"/>
        <v>Leonardo</v>
      </c>
      <c r="D200" s="22" t="str">
        <f t="shared" si="41"/>
        <v>AEROLeonardo</v>
      </c>
      <c r="E200" s="22" t="str">
        <f t="shared" si="39"/>
        <v>AEROLeonardoMessages</v>
      </c>
      <c r="F200" s="9" t="s">
        <v>39</v>
      </c>
      <c r="G200" s="15" t="str">
        <f t="shared" si="34"/>
        <v>LeonardoSelf-Billing Invoice</v>
      </c>
      <c r="H200" s="9" t="s">
        <v>40</v>
      </c>
      <c r="I200" s="9">
        <v>900</v>
      </c>
      <c r="J200" s="16">
        <v>6</v>
      </c>
      <c r="K200" s="16">
        <f t="shared" si="35"/>
        <v>40</v>
      </c>
      <c r="L200" s="16">
        <f t="shared" si="36"/>
        <v>16</v>
      </c>
      <c r="M200" s="16">
        <f t="shared" si="37"/>
        <v>8</v>
      </c>
      <c r="N200" s="17">
        <f t="shared" si="38"/>
        <v>64</v>
      </c>
    </row>
    <row r="201" spans="1:14" x14ac:dyDescent="0.35">
      <c r="A201" s="9" t="s">
        <v>115</v>
      </c>
      <c r="B201" s="9" t="s">
        <v>105</v>
      </c>
      <c r="C201" s="22" t="str">
        <f t="shared" si="40"/>
        <v>Leonardo</v>
      </c>
      <c r="D201" s="22" t="str">
        <f t="shared" si="41"/>
        <v>AEROLeonardo</v>
      </c>
      <c r="E201" s="22" t="str">
        <f t="shared" si="39"/>
        <v>AEROLeonardoMessages</v>
      </c>
      <c r="F201" s="9" t="s">
        <v>29</v>
      </c>
      <c r="G201" s="15" t="str">
        <f t="shared" si="34"/>
        <v>LeonardoGoods Receipt</v>
      </c>
      <c r="H201" s="9" t="s">
        <v>30</v>
      </c>
      <c r="I201" s="9">
        <v>900</v>
      </c>
      <c r="J201" s="16">
        <v>6</v>
      </c>
      <c r="K201" s="16">
        <f t="shared" si="35"/>
        <v>40</v>
      </c>
      <c r="L201" s="16">
        <f t="shared" si="36"/>
        <v>16</v>
      </c>
      <c r="M201" s="16">
        <f t="shared" si="37"/>
        <v>8</v>
      </c>
      <c r="N201" s="17">
        <f t="shared" si="38"/>
        <v>64</v>
      </c>
    </row>
    <row r="202" spans="1:14" x14ac:dyDescent="0.35">
      <c r="A202" s="9" t="s">
        <v>115</v>
      </c>
      <c r="B202" s="9" t="s">
        <v>105</v>
      </c>
      <c r="C202" s="22" t="str">
        <f t="shared" si="40"/>
        <v>Leonardo</v>
      </c>
      <c r="D202" s="22" t="str">
        <f t="shared" si="41"/>
        <v>AEROLeonardo</v>
      </c>
      <c r="E202" s="22" t="str">
        <f t="shared" si="39"/>
        <v>AEROLeonardoMessages</v>
      </c>
      <c r="F202" s="9" t="s">
        <v>23</v>
      </c>
      <c r="G202" s="15" t="str">
        <f t="shared" si="34"/>
        <v>LeonardoInvoice</v>
      </c>
      <c r="H202" s="9" t="s">
        <v>24</v>
      </c>
      <c r="I202" s="18">
        <v>1300</v>
      </c>
      <c r="J202" s="16">
        <v>8</v>
      </c>
      <c r="K202" s="16">
        <f t="shared" si="35"/>
        <v>64</v>
      </c>
      <c r="L202" s="16">
        <f t="shared" si="36"/>
        <v>24</v>
      </c>
      <c r="M202" s="16">
        <f t="shared" si="37"/>
        <v>8</v>
      </c>
      <c r="N202" s="17">
        <f t="shared" si="38"/>
        <v>96</v>
      </c>
    </row>
    <row r="203" spans="1:14" x14ac:dyDescent="0.35">
      <c r="A203" s="9" t="s">
        <v>115</v>
      </c>
      <c r="B203" s="9" t="s">
        <v>105</v>
      </c>
      <c r="C203" s="22" t="str">
        <f t="shared" si="40"/>
        <v>Leonardo</v>
      </c>
      <c r="D203" s="22" t="str">
        <f t="shared" si="41"/>
        <v>AEROLeonardo</v>
      </c>
      <c r="E203" s="22" t="str">
        <f t="shared" si="39"/>
        <v>AEROLeonardoMessages</v>
      </c>
      <c r="F203" s="9" t="s">
        <v>112</v>
      </c>
      <c r="G203" s="15" t="str">
        <f t="shared" si="34"/>
        <v>LeonardoStatus Notification / Back control message</v>
      </c>
      <c r="H203" s="9" t="s">
        <v>44</v>
      </c>
      <c r="I203" s="9">
        <v>300</v>
      </c>
      <c r="J203" s="16">
        <v>2.5</v>
      </c>
      <c r="K203" s="16">
        <f t="shared" si="35"/>
        <v>8</v>
      </c>
      <c r="L203" s="16">
        <f t="shared" si="36"/>
        <v>8</v>
      </c>
      <c r="M203" s="16">
        <f t="shared" si="37"/>
        <v>2</v>
      </c>
      <c r="N203" s="17">
        <f t="shared" si="38"/>
        <v>18</v>
      </c>
    </row>
    <row r="204" spans="1:14" x14ac:dyDescent="0.35">
      <c r="A204" s="9" t="s">
        <v>115</v>
      </c>
      <c r="B204" s="9" t="s">
        <v>105</v>
      </c>
      <c r="C204" s="22" t="str">
        <f t="shared" si="40"/>
        <v>Leonardo</v>
      </c>
      <c r="D204" s="22" t="str">
        <f t="shared" si="41"/>
        <v>AEROLeonardo</v>
      </c>
      <c r="E204" s="22" t="str">
        <f t="shared" si="39"/>
        <v>AEROLeonardoMessages</v>
      </c>
      <c r="F204" s="9" t="s">
        <v>41</v>
      </c>
      <c r="G204" s="15" t="str">
        <f t="shared" si="34"/>
        <v>LeonardoVMI Demands</v>
      </c>
      <c r="H204" s="9" t="s">
        <v>42</v>
      </c>
      <c r="I204" s="9">
        <v>900</v>
      </c>
      <c r="J204" s="16">
        <v>6</v>
      </c>
      <c r="K204" s="16">
        <f t="shared" si="35"/>
        <v>40</v>
      </c>
      <c r="L204" s="16">
        <f t="shared" si="36"/>
        <v>16</v>
      </c>
      <c r="M204" s="16">
        <f t="shared" si="37"/>
        <v>8</v>
      </c>
      <c r="N204" s="17">
        <f t="shared" si="38"/>
        <v>64</v>
      </c>
    </row>
    <row r="205" spans="1:14" x14ac:dyDescent="0.35">
      <c r="A205" s="9" t="s">
        <v>115</v>
      </c>
      <c r="B205" s="9" t="s">
        <v>105</v>
      </c>
      <c r="C205" s="22" t="str">
        <f t="shared" si="40"/>
        <v>Leonardo</v>
      </c>
      <c r="D205" s="22" t="str">
        <f t="shared" si="41"/>
        <v>AEROLeonardo</v>
      </c>
      <c r="E205" s="22" t="str">
        <f t="shared" si="39"/>
        <v>AEROLeonardoMessages</v>
      </c>
      <c r="F205" s="9" t="s">
        <v>54</v>
      </c>
      <c r="G205" s="15" t="str">
        <f t="shared" si="34"/>
        <v>LeonardoVMI Monitor (IMO)</v>
      </c>
      <c r="H205" s="9" t="s">
        <v>55</v>
      </c>
      <c r="I205" s="9">
        <v>900</v>
      </c>
      <c r="J205" s="16">
        <v>6</v>
      </c>
      <c r="K205" s="16">
        <f t="shared" si="35"/>
        <v>40</v>
      </c>
      <c r="L205" s="16">
        <f t="shared" si="36"/>
        <v>16</v>
      </c>
      <c r="M205" s="16">
        <f t="shared" si="37"/>
        <v>8</v>
      </c>
      <c r="N205" s="17">
        <f t="shared" si="38"/>
        <v>64</v>
      </c>
    </row>
    <row r="206" spans="1:14" x14ac:dyDescent="0.35">
      <c r="A206" s="9" t="s">
        <v>115</v>
      </c>
      <c r="B206" s="9" t="s">
        <v>105</v>
      </c>
      <c r="C206" s="22" t="str">
        <f t="shared" si="40"/>
        <v>Leonardo</v>
      </c>
      <c r="D206" s="22" t="str">
        <f t="shared" si="41"/>
        <v>AEROLeonardo</v>
      </c>
      <c r="E206" s="22" t="str">
        <f t="shared" si="39"/>
        <v>AEROLeonardoMessages</v>
      </c>
      <c r="F206" s="9" t="s">
        <v>56</v>
      </c>
      <c r="G206" s="15" t="str">
        <f t="shared" si="34"/>
        <v>LeonardoVMI Planned Receipts</v>
      </c>
      <c r="H206" s="9" t="s">
        <v>57</v>
      </c>
      <c r="I206" s="18">
        <v>1300</v>
      </c>
      <c r="J206" s="16">
        <v>8</v>
      </c>
      <c r="K206" s="16">
        <f t="shared" si="35"/>
        <v>64</v>
      </c>
      <c r="L206" s="16">
        <f t="shared" si="36"/>
        <v>24</v>
      </c>
      <c r="M206" s="16">
        <f t="shared" si="37"/>
        <v>8</v>
      </c>
      <c r="N206" s="17">
        <f t="shared" si="38"/>
        <v>96</v>
      </c>
    </row>
    <row r="207" spans="1:14" x14ac:dyDescent="0.35">
      <c r="A207" s="9" t="s">
        <v>115</v>
      </c>
      <c r="B207" s="9" t="s">
        <v>105</v>
      </c>
      <c r="C207" s="22" t="str">
        <f t="shared" si="40"/>
        <v>Leonardo</v>
      </c>
      <c r="D207" s="22" t="str">
        <f t="shared" si="41"/>
        <v>AEROLeonardo</v>
      </c>
      <c r="E207" s="22" t="str">
        <f t="shared" si="39"/>
        <v>AEROLeonardoMessages</v>
      </c>
      <c r="F207" s="9" t="s">
        <v>58</v>
      </c>
      <c r="G207" s="15" t="str">
        <f t="shared" si="34"/>
        <v>LeonardoVMI Stock Information</v>
      </c>
      <c r="H207" s="9" t="s">
        <v>59</v>
      </c>
      <c r="I207" s="9">
        <v>900</v>
      </c>
      <c r="J207" s="16">
        <v>6</v>
      </c>
      <c r="K207" s="16">
        <f t="shared" si="35"/>
        <v>40</v>
      </c>
      <c r="L207" s="16">
        <f t="shared" si="36"/>
        <v>16</v>
      </c>
      <c r="M207" s="16">
        <f t="shared" si="37"/>
        <v>8</v>
      </c>
      <c r="N207" s="17">
        <f t="shared" si="38"/>
        <v>64</v>
      </c>
    </row>
    <row r="208" spans="1:14" x14ac:dyDescent="0.35">
      <c r="A208" s="9" t="s">
        <v>115</v>
      </c>
      <c r="B208" s="9" t="s">
        <v>67</v>
      </c>
      <c r="C208" s="22" t="str">
        <f t="shared" si="40"/>
        <v>LiebherrAerospace</v>
      </c>
      <c r="D208" s="22" t="str">
        <f t="shared" si="41"/>
        <v>AEROLiebherr Aerospace</v>
      </c>
      <c r="E208" s="22" t="str">
        <f t="shared" si="39"/>
        <v>AEROLiebherrAerospaceMessages</v>
      </c>
      <c r="F208" s="9" t="s">
        <v>106</v>
      </c>
      <c r="G208" s="15" t="str">
        <f t="shared" si="34"/>
        <v>Liebherr AerospacePurchase Order / Order Change</v>
      </c>
      <c r="H208" s="9" t="s">
        <v>12</v>
      </c>
      <c r="I208" s="9">
        <v>900</v>
      </c>
      <c r="J208" s="16">
        <v>6</v>
      </c>
      <c r="K208" s="16">
        <f t="shared" si="35"/>
        <v>40</v>
      </c>
      <c r="L208" s="16">
        <f t="shared" si="36"/>
        <v>16</v>
      </c>
      <c r="M208" s="16">
        <f t="shared" si="37"/>
        <v>8</v>
      </c>
      <c r="N208" s="17">
        <f t="shared" si="38"/>
        <v>64</v>
      </c>
    </row>
    <row r="209" spans="1:14" x14ac:dyDescent="0.35">
      <c r="A209" s="9" t="s">
        <v>115</v>
      </c>
      <c r="B209" s="9" t="s">
        <v>67</v>
      </c>
      <c r="C209" s="22" t="str">
        <f t="shared" si="40"/>
        <v>LiebherrAerospace</v>
      </c>
      <c r="D209" s="22" t="str">
        <f t="shared" si="41"/>
        <v>AEROLiebherr Aerospace</v>
      </c>
      <c r="E209" s="22" t="str">
        <f t="shared" si="39"/>
        <v>AEROLiebherrAerospaceMessages</v>
      </c>
      <c r="F209" s="9" t="s">
        <v>13</v>
      </c>
      <c r="G209" s="15" t="str">
        <f t="shared" si="34"/>
        <v>Liebherr AerospacePurchase Order Response</v>
      </c>
      <c r="H209" s="9" t="s">
        <v>14</v>
      </c>
      <c r="I209" s="18">
        <v>1300</v>
      </c>
      <c r="J209" s="16">
        <v>8</v>
      </c>
      <c r="K209" s="16">
        <f t="shared" si="35"/>
        <v>64</v>
      </c>
      <c r="L209" s="16">
        <f t="shared" si="36"/>
        <v>24</v>
      </c>
      <c r="M209" s="16">
        <f t="shared" si="37"/>
        <v>8</v>
      </c>
      <c r="N209" s="17">
        <f t="shared" si="38"/>
        <v>96</v>
      </c>
    </row>
    <row r="210" spans="1:14" x14ac:dyDescent="0.35">
      <c r="A210" s="9" t="s">
        <v>115</v>
      </c>
      <c r="B210" s="9" t="s">
        <v>67</v>
      </c>
      <c r="C210" s="22" t="str">
        <f t="shared" si="40"/>
        <v>LiebherrAerospace</v>
      </c>
      <c r="D210" s="22" t="str">
        <f t="shared" si="41"/>
        <v>AEROLiebherr Aerospace</v>
      </c>
      <c r="E210" s="22" t="str">
        <f t="shared" si="39"/>
        <v>AEROLiebherrAerospaceMessages</v>
      </c>
      <c r="F210" s="9" t="s">
        <v>15</v>
      </c>
      <c r="G210" s="15" t="str">
        <f t="shared" si="34"/>
        <v>Liebherr AerospaceDelivery Schedule / Demand Forecast</v>
      </c>
      <c r="H210" s="9" t="s">
        <v>16</v>
      </c>
      <c r="I210" s="9">
        <v>900</v>
      </c>
      <c r="J210" s="16">
        <v>6</v>
      </c>
      <c r="K210" s="16">
        <f t="shared" si="35"/>
        <v>40</v>
      </c>
      <c r="L210" s="16">
        <f t="shared" si="36"/>
        <v>16</v>
      </c>
      <c r="M210" s="16">
        <f t="shared" si="37"/>
        <v>8</v>
      </c>
      <c r="N210" s="17">
        <f t="shared" si="38"/>
        <v>64</v>
      </c>
    </row>
    <row r="211" spans="1:14" x14ac:dyDescent="0.35">
      <c r="A211" s="9" t="s">
        <v>115</v>
      </c>
      <c r="B211" s="9" t="s">
        <v>67</v>
      </c>
      <c r="C211" s="22" t="str">
        <f t="shared" si="40"/>
        <v>LiebherrAerospace</v>
      </c>
      <c r="D211" s="22" t="str">
        <f t="shared" si="41"/>
        <v>AEROLiebherr Aerospace</v>
      </c>
      <c r="E211" s="22" t="str">
        <f t="shared" si="39"/>
        <v>AEROLiebherrAerospaceMessages</v>
      </c>
      <c r="F211" s="9" t="s">
        <v>37</v>
      </c>
      <c r="G211" s="15" t="str">
        <f t="shared" si="34"/>
        <v>Liebherr AerospaceDemand Forecast Response</v>
      </c>
      <c r="H211" s="9" t="s">
        <v>38</v>
      </c>
      <c r="I211" s="18">
        <v>1300</v>
      </c>
      <c r="J211" s="16">
        <v>8</v>
      </c>
      <c r="K211" s="16">
        <f t="shared" si="35"/>
        <v>64</v>
      </c>
      <c r="L211" s="16">
        <f t="shared" si="36"/>
        <v>24</v>
      </c>
      <c r="M211" s="16">
        <f t="shared" si="37"/>
        <v>8</v>
      </c>
      <c r="N211" s="17">
        <f t="shared" si="38"/>
        <v>96</v>
      </c>
    </row>
    <row r="212" spans="1:14" x14ac:dyDescent="0.35">
      <c r="A212" s="9" t="s">
        <v>115</v>
      </c>
      <c r="B212" s="9" t="s">
        <v>67</v>
      </c>
      <c r="C212" s="22" t="str">
        <f t="shared" si="40"/>
        <v>LiebherrAerospace</v>
      </c>
      <c r="D212" s="22" t="str">
        <f t="shared" si="41"/>
        <v>AEROLiebherr Aerospace</v>
      </c>
      <c r="E212" s="22" t="str">
        <f t="shared" si="39"/>
        <v>AEROLiebherrAerospaceMessages</v>
      </c>
      <c r="F212" s="9" t="s">
        <v>17</v>
      </c>
      <c r="G212" s="15" t="str">
        <f t="shared" si="34"/>
        <v>Liebherr AerospaceDespatch Advice / Advance Shipping Notification (ASN)</v>
      </c>
      <c r="H212" s="9" t="s">
        <v>18</v>
      </c>
      <c r="I212" s="18">
        <v>1300</v>
      </c>
      <c r="J212" s="16">
        <v>8</v>
      </c>
      <c r="K212" s="16">
        <f t="shared" si="35"/>
        <v>64</v>
      </c>
      <c r="L212" s="16">
        <f t="shared" si="36"/>
        <v>24</v>
      </c>
      <c r="M212" s="16">
        <f t="shared" si="37"/>
        <v>8</v>
      </c>
      <c r="N212" s="17">
        <f t="shared" si="38"/>
        <v>96</v>
      </c>
    </row>
    <row r="213" spans="1:14" x14ac:dyDescent="0.35">
      <c r="A213" s="9" t="s">
        <v>115</v>
      </c>
      <c r="B213" s="9" t="s">
        <v>67</v>
      </c>
      <c r="C213" s="22" t="str">
        <f t="shared" si="40"/>
        <v>LiebherrAerospace</v>
      </c>
      <c r="D213" s="22" t="str">
        <f t="shared" si="41"/>
        <v>AEROLiebherr Aerospace</v>
      </c>
      <c r="E213" s="22" t="str">
        <f t="shared" si="39"/>
        <v>AEROLiebherrAerospaceMessages</v>
      </c>
      <c r="F213" s="9" t="s">
        <v>39</v>
      </c>
      <c r="G213" s="15" t="str">
        <f t="shared" si="34"/>
        <v>Liebherr AerospaceSelf-Billing Invoice</v>
      </c>
      <c r="H213" s="9" t="s">
        <v>40</v>
      </c>
      <c r="I213" s="9">
        <v>900</v>
      </c>
      <c r="J213" s="16">
        <v>6</v>
      </c>
      <c r="K213" s="16">
        <f t="shared" si="35"/>
        <v>40</v>
      </c>
      <c r="L213" s="16">
        <f t="shared" si="36"/>
        <v>16</v>
      </c>
      <c r="M213" s="16">
        <f t="shared" si="37"/>
        <v>8</v>
      </c>
      <c r="N213" s="17">
        <f t="shared" si="38"/>
        <v>64</v>
      </c>
    </row>
    <row r="214" spans="1:14" x14ac:dyDescent="0.35">
      <c r="A214" s="9" t="s">
        <v>115</v>
      </c>
      <c r="B214" s="9" t="s">
        <v>67</v>
      </c>
      <c r="C214" s="22" t="str">
        <f t="shared" si="40"/>
        <v>LiebherrAerospace</v>
      </c>
      <c r="D214" s="22" t="str">
        <f t="shared" si="41"/>
        <v>AEROLiebherr Aerospace</v>
      </c>
      <c r="E214" s="22" t="str">
        <f t="shared" si="39"/>
        <v>AEROLiebherrAerospaceMessages</v>
      </c>
      <c r="F214" s="9" t="s">
        <v>29</v>
      </c>
      <c r="G214" s="15" t="str">
        <f t="shared" si="34"/>
        <v>Liebherr AerospaceGoods Receipt</v>
      </c>
      <c r="H214" s="9" t="s">
        <v>30</v>
      </c>
      <c r="I214" s="9">
        <v>900</v>
      </c>
      <c r="J214" s="16">
        <v>6</v>
      </c>
      <c r="K214" s="16">
        <f t="shared" si="35"/>
        <v>40</v>
      </c>
      <c r="L214" s="16">
        <f t="shared" si="36"/>
        <v>16</v>
      </c>
      <c r="M214" s="16">
        <f t="shared" si="37"/>
        <v>8</v>
      </c>
      <c r="N214" s="17">
        <f t="shared" si="38"/>
        <v>64</v>
      </c>
    </row>
    <row r="215" spans="1:14" x14ac:dyDescent="0.35">
      <c r="A215" s="9" t="s">
        <v>115</v>
      </c>
      <c r="B215" s="9" t="s">
        <v>67</v>
      </c>
      <c r="C215" s="22" t="str">
        <f t="shared" si="40"/>
        <v>LiebherrAerospace</v>
      </c>
      <c r="D215" s="22" t="str">
        <f t="shared" si="41"/>
        <v>AEROLiebherr Aerospace</v>
      </c>
      <c r="E215" s="22" t="str">
        <f t="shared" si="39"/>
        <v>AEROLiebherrAerospaceMessages</v>
      </c>
      <c r="F215" s="9" t="s">
        <v>112</v>
      </c>
      <c r="G215" s="15" t="str">
        <f t="shared" si="34"/>
        <v>Liebherr AerospaceStatus Notification / Back control message</v>
      </c>
      <c r="H215" s="9" t="s">
        <v>44</v>
      </c>
      <c r="I215" s="9">
        <v>300</v>
      </c>
      <c r="J215" s="16">
        <v>2.5</v>
      </c>
      <c r="K215" s="16">
        <f t="shared" si="35"/>
        <v>8</v>
      </c>
      <c r="L215" s="16">
        <f t="shared" si="36"/>
        <v>8</v>
      </c>
      <c r="M215" s="16">
        <f t="shared" si="37"/>
        <v>2</v>
      </c>
      <c r="N215" s="17">
        <f t="shared" si="38"/>
        <v>18</v>
      </c>
    </row>
    <row r="216" spans="1:14" x14ac:dyDescent="0.35">
      <c r="A216" s="9" t="s">
        <v>115</v>
      </c>
      <c r="B216" s="9" t="s">
        <v>68</v>
      </c>
      <c r="C216" s="22" t="str">
        <f t="shared" si="40"/>
        <v>MatriumGmbH</v>
      </c>
      <c r="D216" s="22" t="str">
        <f t="shared" si="41"/>
        <v>AEROMatrium GmbH</v>
      </c>
      <c r="E216" s="22" t="str">
        <f t="shared" si="39"/>
        <v>AEROMatriumGmbHMessages</v>
      </c>
      <c r="F216" s="9" t="s">
        <v>106</v>
      </c>
      <c r="G216" s="15" t="str">
        <f t="shared" si="34"/>
        <v>Matrium GmbHPurchase Order / Order Change</v>
      </c>
      <c r="H216" s="9" t="s">
        <v>12</v>
      </c>
      <c r="I216" s="9">
        <v>900</v>
      </c>
      <c r="J216" s="16">
        <v>6</v>
      </c>
      <c r="K216" s="16">
        <f t="shared" si="35"/>
        <v>40</v>
      </c>
      <c r="L216" s="16">
        <f t="shared" si="36"/>
        <v>16</v>
      </c>
      <c r="M216" s="16">
        <f t="shared" si="37"/>
        <v>8</v>
      </c>
      <c r="N216" s="17">
        <f t="shared" si="38"/>
        <v>64</v>
      </c>
    </row>
    <row r="217" spans="1:14" x14ac:dyDescent="0.35">
      <c r="A217" s="9" t="s">
        <v>115</v>
      </c>
      <c r="B217" s="9" t="s">
        <v>68</v>
      </c>
      <c r="C217" s="22" t="str">
        <f t="shared" si="40"/>
        <v>MatriumGmbH</v>
      </c>
      <c r="D217" s="22" t="str">
        <f t="shared" si="41"/>
        <v>AEROMatrium GmbH</v>
      </c>
      <c r="E217" s="22" t="str">
        <f t="shared" si="39"/>
        <v>AEROMatriumGmbHMessages</v>
      </c>
      <c r="F217" s="9" t="s">
        <v>13</v>
      </c>
      <c r="G217" s="15" t="str">
        <f t="shared" si="34"/>
        <v>Matrium GmbHPurchase Order Response</v>
      </c>
      <c r="H217" s="9" t="s">
        <v>14</v>
      </c>
      <c r="I217" s="18">
        <v>1300</v>
      </c>
      <c r="J217" s="16">
        <v>8</v>
      </c>
      <c r="K217" s="16">
        <f t="shared" si="35"/>
        <v>64</v>
      </c>
      <c r="L217" s="16">
        <f t="shared" si="36"/>
        <v>24</v>
      </c>
      <c r="M217" s="16">
        <f t="shared" si="37"/>
        <v>8</v>
      </c>
      <c r="N217" s="17">
        <f t="shared" si="38"/>
        <v>96</v>
      </c>
    </row>
    <row r="218" spans="1:14" x14ac:dyDescent="0.35">
      <c r="A218" s="9" t="s">
        <v>115</v>
      </c>
      <c r="B218" s="9" t="s">
        <v>68</v>
      </c>
      <c r="C218" s="22" t="str">
        <f t="shared" si="40"/>
        <v>MatriumGmbH</v>
      </c>
      <c r="D218" s="22" t="str">
        <f t="shared" si="41"/>
        <v>AEROMatrium GmbH</v>
      </c>
      <c r="E218" s="22" t="str">
        <f t="shared" si="39"/>
        <v>AEROMatriumGmbHMessages</v>
      </c>
      <c r="F218" s="9" t="s">
        <v>29</v>
      </c>
      <c r="G218" s="15" t="str">
        <f t="shared" si="34"/>
        <v>Matrium GmbHGoods Receipt</v>
      </c>
      <c r="H218" s="9" t="s">
        <v>30</v>
      </c>
      <c r="I218" s="9">
        <v>900</v>
      </c>
      <c r="J218" s="16">
        <v>6</v>
      </c>
      <c r="K218" s="16">
        <f t="shared" si="35"/>
        <v>40</v>
      </c>
      <c r="L218" s="16">
        <f t="shared" si="36"/>
        <v>16</v>
      </c>
      <c r="M218" s="16">
        <f t="shared" si="37"/>
        <v>8</v>
      </c>
      <c r="N218" s="17">
        <f t="shared" si="38"/>
        <v>64</v>
      </c>
    </row>
    <row r="219" spans="1:14" x14ac:dyDescent="0.35">
      <c r="A219" s="9" t="s">
        <v>115</v>
      </c>
      <c r="B219" s="9" t="s">
        <v>68</v>
      </c>
      <c r="C219" s="22" t="str">
        <f t="shared" si="40"/>
        <v>MatriumGmbH</v>
      </c>
      <c r="D219" s="22" t="str">
        <f t="shared" si="41"/>
        <v>AEROMatrium GmbH</v>
      </c>
      <c r="E219" s="22" t="str">
        <f t="shared" si="39"/>
        <v>AEROMatriumGmbHMessages</v>
      </c>
      <c r="F219" s="9" t="s">
        <v>112</v>
      </c>
      <c r="G219" s="15" t="str">
        <f t="shared" si="34"/>
        <v>Matrium GmbHStatus Notification / Back control message</v>
      </c>
      <c r="H219" s="9" t="s">
        <v>44</v>
      </c>
      <c r="I219" s="9">
        <v>300</v>
      </c>
      <c r="J219" s="16">
        <v>2.5</v>
      </c>
      <c r="K219" s="16">
        <f t="shared" si="35"/>
        <v>8</v>
      </c>
      <c r="L219" s="16">
        <f t="shared" si="36"/>
        <v>8</v>
      </c>
      <c r="M219" s="16">
        <f t="shared" si="37"/>
        <v>2</v>
      </c>
      <c r="N219" s="17">
        <f t="shared" si="38"/>
        <v>18</v>
      </c>
    </row>
    <row r="220" spans="1:14" x14ac:dyDescent="0.35">
      <c r="A220" s="9" t="s">
        <v>115</v>
      </c>
      <c r="B220" s="9" t="s">
        <v>69</v>
      </c>
      <c r="C220" s="22" t="str">
        <f t="shared" si="40"/>
        <v>MBDAFrance</v>
      </c>
      <c r="D220" s="22" t="str">
        <f t="shared" si="41"/>
        <v>AEROMBDA France</v>
      </c>
      <c r="E220" s="22" t="str">
        <f t="shared" si="39"/>
        <v>AEROMBDAFranceMessages</v>
      </c>
      <c r="F220" s="9" t="s">
        <v>106</v>
      </c>
      <c r="G220" s="15" t="str">
        <f t="shared" si="34"/>
        <v>MBDA FrancePurchase Order / Order Change</v>
      </c>
      <c r="H220" s="9" t="s">
        <v>12</v>
      </c>
      <c r="I220" s="9">
        <v>900</v>
      </c>
      <c r="J220" s="16">
        <v>6</v>
      </c>
      <c r="K220" s="16">
        <f t="shared" si="35"/>
        <v>40</v>
      </c>
      <c r="L220" s="16">
        <f t="shared" si="36"/>
        <v>16</v>
      </c>
      <c r="M220" s="16">
        <f t="shared" si="37"/>
        <v>8</v>
      </c>
      <c r="N220" s="17">
        <f t="shared" si="38"/>
        <v>64</v>
      </c>
    </row>
    <row r="221" spans="1:14" x14ac:dyDescent="0.35">
      <c r="A221" s="9" t="s">
        <v>115</v>
      </c>
      <c r="B221" s="9" t="s">
        <v>69</v>
      </c>
      <c r="C221" s="22" t="str">
        <f t="shared" si="40"/>
        <v>MBDAFrance</v>
      </c>
      <c r="D221" s="22" t="str">
        <f t="shared" si="41"/>
        <v>AEROMBDA France</v>
      </c>
      <c r="E221" s="22" t="str">
        <f t="shared" si="39"/>
        <v>AEROMBDAFranceMessages</v>
      </c>
      <c r="F221" s="9" t="s">
        <v>13</v>
      </c>
      <c r="G221" s="15" t="str">
        <f t="shared" si="34"/>
        <v>MBDA FrancePurchase Order Response</v>
      </c>
      <c r="H221" s="9" t="s">
        <v>14</v>
      </c>
      <c r="I221" s="18">
        <v>1300</v>
      </c>
      <c r="J221" s="16">
        <v>8</v>
      </c>
      <c r="K221" s="16">
        <f t="shared" si="35"/>
        <v>64</v>
      </c>
      <c r="L221" s="16">
        <f t="shared" si="36"/>
        <v>24</v>
      </c>
      <c r="M221" s="16">
        <f t="shared" si="37"/>
        <v>8</v>
      </c>
      <c r="N221" s="17">
        <f t="shared" si="38"/>
        <v>96</v>
      </c>
    </row>
    <row r="222" spans="1:14" x14ac:dyDescent="0.35">
      <c r="A222" s="9" t="s">
        <v>115</v>
      </c>
      <c r="B222" s="9" t="s">
        <v>69</v>
      </c>
      <c r="C222" s="22" t="str">
        <f t="shared" si="40"/>
        <v>MBDAFrance</v>
      </c>
      <c r="D222" s="22" t="str">
        <f t="shared" si="41"/>
        <v>AEROMBDA France</v>
      </c>
      <c r="E222" s="22" t="str">
        <f t="shared" si="39"/>
        <v>AEROMBDAFranceMessages</v>
      </c>
      <c r="F222" s="9" t="s">
        <v>15</v>
      </c>
      <c r="G222" s="15" t="str">
        <f t="shared" si="34"/>
        <v>MBDA FranceDelivery Schedule / Demand Forecast</v>
      </c>
      <c r="H222" s="9" t="s">
        <v>16</v>
      </c>
      <c r="I222" s="9">
        <v>900</v>
      </c>
      <c r="J222" s="16">
        <v>6</v>
      </c>
      <c r="K222" s="16">
        <f t="shared" si="35"/>
        <v>40</v>
      </c>
      <c r="L222" s="16">
        <f t="shared" si="36"/>
        <v>16</v>
      </c>
      <c r="M222" s="16">
        <f t="shared" si="37"/>
        <v>8</v>
      </c>
      <c r="N222" s="17">
        <f t="shared" si="38"/>
        <v>64</v>
      </c>
    </row>
    <row r="223" spans="1:14" x14ac:dyDescent="0.35">
      <c r="A223" s="9" t="s">
        <v>115</v>
      </c>
      <c r="B223" s="9" t="s">
        <v>69</v>
      </c>
      <c r="C223" s="22" t="str">
        <f t="shared" si="40"/>
        <v>MBDAFrance</v>
      </c>
      <c r="D223" s="22" t="str">
        <f t="shared" si="41"/>
        <v>AEROMBDA France</v>
      </c>
      <c r="E223" s="22" t="str">
        <f t="shared" si="39"/>
        <v>AEROMBDAFranceMessages</v>
      </c>
      <c r="F223" s="9" t="s">
        <v>37</v>
      </c>
      <c r="G223" s="15" t="str">
        <f t="shared" si="34"/>
        <v>MBDA FranceDemand Forecast Response</v>
      </c>
      <c r="H223" s="9" t="s">
        <v>38</v>
      </c>
      <c r="I223" s="18">
        <v>1300</v>
      </c>
      <c r="J223" s="16">
        <v>8</v>
      </c>
      <c r="K223" s="16">
        <f t="shared" si="35"/>
        <v>64</v>
      </c>
      <c r="L223" s="16">
        <f t="shared" si="36"/>
        <v>24</v>
      </c>
      <c r="M223" s="16">
        <f t="shared" si="37"/>
        <v>8</v>
      </c>
      <c r="N223" s="17">
        <f t="shared" si="38"/>
        <v>96</v>
      </c>
    </row>
    <row r="224" spans="1:14" x14ac:dyDescent="0.35">
      <c r="A224" s="9" t="s">
        <v>115</v>
      </c>
      <c r="B224" s="9" t="s">
        <v>69</v>
      </c>
      <c r="C224" s="22" t="str">
        <f t="shared" si="40"/>
        <v>MBDAFrance</v>
      </c>
      <c r="D224" s="22" t="str">
        <f t="shared" si="41"/>
        <v>AEROMBDA France</v>
      </c>
      <c r="E224" s="22" t="str">
        <f t="shared" si="39"/>
        <v>AEROMBDAFranceMessages</v>
      </c>
      <c r="F224" s="9" t="s">
        <v>17</v>
      </c>
      <c r="G224" s="15" t="str">
        <f t="shared" si="34"/>
        <v>MBDA FranceDespatch Advice / Advance Shipping Notification (ASN)</v>
      </c>
      <c r="H224" s="9" t="s">
        <v>18</v>
      </c>
      <c r="I224" s="18">
        <v>1300</v>
      </c>
      <c r="J224" s="16">
        <v>8</v>
      </c>
      <c r="K224" s="16">
        <f t="shared" si="35"/>
        <v>64</v>
      </c>
      <c r="L224" s="16">
        <f t="shared" si="36"/>
        <v>24</v>
      </c>
      <c r="M224" s="16">
        <f t="shared" si="37"/>
        <v>8</v>
      </c>
      <c r="N224" s="17">
        <f t="shared" si="38"/>
        <v>96</v>
      </c>
    </row>
    <row r="225" spans="1:14" x14ac:dyDescent="0.35">
      <c r="A225" s="9" t="s">
        <v>115</v>
      </c>
      <c r="B225" s="9" t="s">
        <v>69</v>
      </c>
      <c r="C225" s="22" t="str">
        <f t="shared" si="40"/>
        <v>MBDAFrance</v>
      </c>
      <c r="D225" s="22" t="str">
        <f t="shared" si="41"/>
        <v>AEROMBDA France</v>
      </c>
      <c r="E225" s="22" t="str">
        <f t="shared" si="39"/>
        <v>AEROMBDAFranceMessages</v>
      </c>
      <c r="F225" s="9" t="s">
        <v>29</v>
      </c>
      <c r="G225" s="15" t="str">
        <f t="shared" si="34"/>
        <v>MBDA FranceGoods Receipt</v>
      </c>
      <c r="H225" s="9" t="s">
        <v>30</v>
      </c>
      <c r="I225" s="9">
        <v>900</v>
      </c>
      <c r="J225" s="16">
        <v>6</v>
      </c>
      <c r="K225" s="16">
        <f t="shared" si="35"/>
        <v>40</v>
      </c>
      <c r="L225" s="16">
        <f t="shared" si="36"/>
        <v>16</v>
      </c>
      <c r="M225" s="16">
        <f t="shared" si="37"/>
        <v>8</v>
      </c>
      <c r="N225" s="17">
        <f t="shared" si="38"/>
        <v>64</v>
      </c>
    </row>
    <row r="226" spans="1:14" x14ac:dyDescent="0.35">
      <c r="A226" s="9" t="s">
        <v>115</v>
      </c>
      <c r="B226" s="9" t="s">
        <v>69</v>
      </c>
      <c r="C226" s="22" t="str">
        <f t="shared" si="40"/>
        <v>MBDAFrance</v>
      </c>
      <c r="D226" s="22" t="str">
        <f t="shared" si="41"/>
        <v>AEROMBDA France</v>
      </c>
      <c r="E226" s="22" t="str">
        <f t="shared" si="39"/>
        <v>AEROMBDAFranceMessages</v>
      </c>
      <c r="F226" s="9" t="s">
        <v>112</v>
      </c>
      <c r="G226" s="15" t="str">
        <f t="shared" si="34"/>
        <v>MBDA FranceStatus Notification / Back control message</v>
      </c>
      <c r="H226" s="9" t="s">
        <v>44</v>
      </c>
      <c r="I226" s="9">
        <v>300</v>
      </c>
      <c r="J226" s="16">
        <v>2.5</v>
      </c>
      <c r="K226" s="16">
        <f t="shared" si="35"/>
        <v>8</v>
      </c>
      <c r="L226" s="16">
        <f t="shared" si="36"/>
        <v>8</v>
      </c>
      <c r="M226" s="16">
        <f t="shared" si="37"/>
        <v>2</v>
      </c>
      <c r="N226" s="17">
        <f t="shared" si="38"/>
        <v>18</v>
      </c>
    </row>
    <row r="227" spans="1:14" x14ac:dyDescent="0.35">
      <c r="A227" s="9" t="s">
        <v>115</v>
      </c>
      <c r="B227" s="9" t="s">
        <v>70</v>
      </c>
      <c r="C227" s="22" t="str">
        <f t="shared" si="40"/>
        <v>PFWAerospaceGmbH</v>
      </c>
      <c r="D227" s="22" t="str">
        <f t="shared" si="41"/>
        <v>AEROPFW Aerospace GmbH</v>
      </c>
      <c r="E227" s="22" t="str">
        <f t="shared" si="39"/>
        <v>AEROPFWAerospaceGmbHMessages</v>
      </c>
      <c r="F227" s="9" t="s">
        <v>106</v>
      </c>
      <c r="G227" s="15" t="str">
        <f t="shared" si="34"/>
        <v>PFW Aerospace GmbHPurchase Order / Order Change</v>
      </c>
      <c r="H227" s="9" t="s">
        <v>12</v>
      </c>
      <c r="I227" s="9">
        <v>900</v>
      </c>
      <c r="J227" s="16">
        <v>6</v>
      </c>
      <c r="K227" s="16">
        <f t="shared" si="35"/>
        <v>40</v>
      </c>
      <c r="L227" s="16">
        <f t="shared" si="36"/>
        <v>16</v>
      </c>
      <c r="M227" s="16">
        <f t="shared" si="37"/>
        <v>8</v>
      </c>
      <c r="N227" s="17">
        <f t="shared" si="38"/>
        <v>64</v>
      </c>
    </row>
    <row r="228" spans="1:14" x14ac:dyDescent="0.35">
      <c r="A228" s="9" t="s">
        <v>115</v>
      </c>
      <c r="B228" s="9" t="s">
        <v>70</v>
      </c>
      <c r="C228" s="22" t="str">
        <f t="shared" si="40"/>
        <v>PFWAerospaceGmbH</v>
      </c>
      <c r="D228" s="22" t="str">
        <f t="shared" si="41"/>
        <v>AEROPFW Aerospace GmbH</v>
      </c>
      <c r="E228" s="22" t="str">
        <f t="shared" si="39"/>
        <v>AEROPFWAerospaceGmbHMessages</v>
      </c>
      <c r="F228" s="9" t="s">
        <v>13</v>
      </c>
      <c r="G228" s="15" t="str">
        <f t="shared" si="34"/>
        <v>PFW Aerospace GmbHPurchase Order Response</v>
      </c>
      <c r="H228" s="9" t="s">
        <v>14</v>
      </c>
      <c r="I228" s="18">
        <v>1300</v>
      </c>
      <c r="J228" s="16">
        <v>8</v>
      </c>
      <c r="K228" s="16">
        <f t="shared" si="35"/>
        <v>64</v>
      </c>
      <c r="L228" s="16">
        <f t="shared" si="36"/>
        <v>24</v>
      </c>
      <c r="M228" s="16">
        <f t="shared" si="37"/>
        <v>8</v>
      </c>
      <c r="N228" s="17">
        <f t="shared" si="38"/>
        <v>96</v>
      </c>
    </row>
    <row r="229" spans="1:14" x14ac:dyDescent="0.35">
      <c r="A229" s="9" t="s">
        <v>115</v>
      </c>
      <c r="B229" s="9" t="s">
        <v>70</v>
      </c>
      <c r="C229" s="22" t="str">
        <f t="shared" si="40"/>
        <v>PFWAerospaceGmbH</v>
      </c>
      <c r="D229" s="22" t="str">
        <f t="shared" si="41"/>
        <v>AEROPFW Aerospace GmbH</v>
      </c>
      <c r="E229" s="22" t="str">
        <f t="shared" si="39"/>
        <v>AEROPFWAerospaceGmbHMessages</v>
      </c>
      <c r="F229" s="9" t="s">
        <v>29</v>
      </c>
      <c r="G229" s="15" t="str">
        <f t="shared" si="34"/>
        <v>PFW Aerospace GmbHGoods Receipt</v>
      </c>
      <c r="H229" s="9" t="s">
        <v>30</v>
      </c>
      <c r="I229" s="9">
        <v>900</v>
      </c>
      <c r="J229" s="16">
        <v>6</v>
      </c>
      <c r="K229" s="16">
        <f t="shared" si="35"/>
        <v>40</v>
      </c>
      <c r="L229" s="16">
        <f t="shared" si="36"/>
        <v>16</v>
      </c>
      <c r="M229" s="16">
        <f t="shared" si="37"/>
        <v>8</v>
      </c>
      <c r="N229" s="17">
        <f t="shared" si="38"/>
        <v>64</v>
      </c>
    </row>
    <row r="230" spans="1:14" x14ac:dyDescent="0.35">
      <c r="A230" s="9" t="s">
        <v>115</v>
      </c>
      <c r="B230" s="9" t="s">
        <v>70</v>
      </c>
      <c r="C230" s="22" t="str">
        <f t="shared" si="40"/>
        <v>PFWAerospaceGmbH</v>
      </c>
      <c r="D230" s="22" t="str">
        <f t="shared" si="41"/>
        <v>AEROPFW Aerospace GmbH</v>
      </c>
      <c r="E230" s="22" t="str">
        <f t="shared" si="39"/>
        <v>AEROPFWAerospaceGmbHMessages</v>
      </c>
      <c r="F230" s="9" t="s">
        <v>112</v>
      </c>
      <c r="G230" s="15" t="str">
        <f t="shared" si="34"/>
        <v>PFW Aerospace GmbHStatus Notification / Back control message</v>
      </c>
      <c r="H230" s="9" t="s">
        <v>44</v>
      </c>
      <c r="I230" s="9">
        <v>300</v>
      </c>
      <c r="J230" s="16">
        <v>2.5</v>
      </c>
      <c r="K230" s="16">
        <f t="shared" si="35"/>
        <v>8</v>
      </c>
      <c r="L230" s="16">
        <f t="shared" si="36"/>
        <v>8</v>
      </c>
      <c r="M230" s="16">
        <f t="shared" si="37"/>
        <v>2</v>
      </c>
      <c r="N230" s="17">
        <f t="shared" si="38"/>
        <v>18</v>
      </c>
    </row>
    <row r="231" spans="1:14" x14ac:dyDescent="0.35">
      <c r="A231" s="9" t="s">
        <v>115</v>
      </c>
      <c r="B231" s="9" t="s">
        <v>71</v>
      </c>
      <c r="C231" s="22" t="str">
        <f t="shared" si="40"/>
        <v>PotezAéronautique</v>
      </c>
      <c r="D231" s="22" t="str">
        <f t="shared" si="41"/>
        <v>AEROPotez Aéronautique</v>
      </c>
      <c r="E231" s="22" t="str">
        <f t="shared" si="39"/>
        <v>AEROPotezAéronautiqueMessages</v>
      </c>
      <c r="F231" s="9" t="s">
        <v>106</v>
      </c>
      <c r="G231" s="15" t="str">
        <f t="shared" si="34"/>
        <v>Potez AéronautiquePurchase Order / Order Change</v>
      </c>
      <c r="H231" s="9" t="s">
        <v>12</v>
      </c>
      <c r="I231" s="9">
        <v>900</v>
      </c>
      <c r="J231" s="16">
        <v>6</v>
      </c>
      <c r="K231" s="16">
        <f t="shared" si="35"/>
        <v>40</v>
      </c>
      <c r="L231" s="16">
        <f t="shared" si="36"/>
        <v>16</v>
      </c>
      <c r="M231" s="16">
        <f t="shared" si="37"/>
        <v>8</v>
      </c>
      <c r="N231" s="17">
        <f t="shared" si="38"/>
        <v>64</v>
      </c>
    </row>
    <row r="232" spans="1:14" x14ac:dyDescent="0.35">
      <c r="A232" s="9" t="s">
        <v>115</v>
      </c>
      <c r="B232" s="9" t="s">
        <v>71</v>
      </c>
      <c r="C232" s="22" t="str">
        <f t="shared" si="40"/>
        <v>PotezAéronautique</v>
      </c>
      <c r="D232" s="22" t="str">
        <f t="shared" si="41"/>
        <v>AEROPotez Aéronautique</v>
      </c>
      <c r="E232" s="22" t="str">
        <f t="shared" si="39"/>
        <v>AEROPotezAéronautiqueMessages</v>
      </c>
      <c r="F232" s="9" t="s">
        <v>13</v>
      </c>
      <c r="G232" s="15" t="str">
        <f t="shared" si="34"/>
        <v>Potez AéronautiquePurchase Order Response</v>
      </c>
      <c r="H232" s="9" t="s">
        <v>14</v>
      </c>
      <c r="I232" s="18">
        <v>1300</v>
      </c>
      <c r="J232" s="16">
        <v>8</v>
      </c>
      <c r="K232" s="16">
        <f t="shared" si="35"/>
        <v>64</v>
      </c>
      <c r="L232" s="16">
        <f t="shared" si="36"/>
        <v>24</v>
      </c>
      <c r="M232" s="16">
        <f t="shared" si="37"/>
        <v>8</v>
      </c>
      <c r="N232" s="17">
        <f t="shared" si="38"/>
        <v>96</v>
      </c>
    </row>
    <row r="233" spans="1:14" x14ac:dyDescent="0.35">
      <c r="A233" s="9" t="s">
        <v>115</v>
      </c>
      <c r="B233" s="9" t="s">
        <v>71</v>
      </c>
      <c r="C233" s="22" t="str">
        <f t="shared" si="40"/>
        <v>PotezAéronautique</v>
      </c>
      <c r="D233" s="22" t="str">
        <f t="shared" si="41"/>
        <v>AEROPotez Aéronautique</v>
      </c>
      <c r="E233" s="22" t="str">
        <f t="shared" si="39"/>
        <v>AEROPotezAéronautiqueMessages</v>
      </c>
      <c r="F233" s="9" t="s">
        <v>15</v>
      </c>
      <c r="G233" s="15" t="str">
        <f t="shared" si="34"/>
        <v>Potez AéronautiqueDelivery Schedule / Demand Forecast</v>
      </c>
      <c r="H233" s="9" t="s">
        <v>16</v>
      </c>
      <c r="I233" s="9">
        <v>900</v>
      </c>
      <c r="J233" s="16">
        <v>6</v>
      </c>
      <c r="K233" s="16">
        <f t="shared" si="35"/>
        <v>40</v>
      </c>
      <c r="L233" s="16">
        <f t="shared" si="36"/>
        <v>16</v>
      </c>
      <c r="M233" s="16">
        <f t="shared" si="37"/>
        <v>8</v>
      </c>
      <c r="N233" s="17">
        <f t="shared" si="38"/>
        <v>64</v>
      </c>
    </row>
    <row r="234" spans="1:14" x14ac:dyDescent="0.35">
      <c r="A234" s="9" t="s">
        <v>115</v>
      </c>
      <c r="B234" s="9" t="s">
        <v>71</v>
      </c>
      <c r="C234" s="22" t="str">
        <f t="shared" si="40"/>
        <v>PotezAéronautique</v>
      </c>
      <c r="D234" s="22" t="str">
        <f t="shared" si="41"/>
        <v>AEROPotez Aéronautique</v>
      </c>
      <c r="E234" s="22" t="str">
        <f t="shared" si="39"/>
        <v>AEROPotezAéronautiqueMessages</v>
      </c>
      <c r="F234" s="9" t="s">
        <v>37</v>
      </c>
      <c r="G234" s="15" t="str">
        <f t="shared" si="34"/>
        <v>Potez AéronautiqueDemand Forecast Response</v>
      </c>
      <c r="H234" s="9" t="s">
        <v>38</v>
      </c>
      <c r="I234" s="18">
        <v>1300</v>
      </c>
      <c r="J234" s="16">
        <v>8</v>
      </c>
      <c r="K234" s="16">
        <f t="shared" si="35"/>
        <v>64</v>
      </c>
      <c r="L234" s="16">
        <f t="shared" si="36"/>
        <v>24</v>
      </c>
      <c r="M234" s="16">
        <f t="shared" si="37"/>
        <v>8</v>
      </c>
      <c r="N234" s="17">
        <f t="shared" si="38"/>
        <v>96</v>
      </c>
    </row>
    <row r="235" spans="1:14" x14ac:dyDescent="0.35">
      <c r="A235" s="9" t="s">
        <v>115</v>
      </c>
      <c r="B235" s="9" t="s">
        <v>71</v>
      </c>
      <c r="C235" s="22" t="str">
        <f t="shared" si="40"/>
        <v>PotezAéronautique</v>
      </c>
      <c r="D235" s="22" t="str">
        <f t="shared" si="41"/>
        <v>AEROPotez Aéronautique</v>
      </c>
      <c r="E235" s="22" t="str">
        <f t="shared" si="39"/>
        <v>AEROPotezAéronautiqueMessages</v>
      </c>
      <c r="F235" s="9" t="s">
        <v>17</v>
      </c>
      <c r="G235" s="15" t="str">
        <f t="shared" si="34"/>
        <v>Potez AéronautiqueDespatch Advice / Advance Shipping Notification (ASN)</v>
      </c>
      <c r="H235" s="9" t="s">
        <v>18</v>
      </c>
      <c r="I235" s="18">
        <v>1300</v>
      </c>
      <c r="J235" s="16">
        <v>8</v>
      </c>
      <c r="K235" s="16">
        <f t="shared" si="35"/>
        <v>64</v>
      </c>
      <c r="L235" s="16">
        <f t="shared" si="36"/>
        <v>24</v>
      </c>
      <c r="M235" s="16">
        <f t="shared" si="37"/>
        <v>8</v>
      </c>
      <c r="N235" s="17">
        <f t="shared" si="38"/>
        <v>96</v>
      </c>
    </row>
    <row r="236" spans="1:14" x14ac:dyDescent="0.35">
      <c r="A236" s="9" t="s">
        <v>115</v>
      </c>
      <c r="B236" s="9" t="s">
        <v>71</v>
      </c>
      <c r="C236" s="22" t="str">
        <f t="shared" si="40"/>
        <v>PotezAéronautique</v>
      </c>
      <c r="D236" s="22" t="str">
        <f t="shared" si="41"/>
        <v>AEROPotez Aéronautique</v>
      </c>
      <c r="E236" s="22" t="str">
        <f t="shared" si="39"/>
        <v>AEROPotezAéronautiqueMessages</v>
      </c>
      <c r="F236" s="9" t="s">
        <v>29</v>
      </c>
      <c r="G236" s="15" t="str">
        <f t="shared" si="34"/>
        <v>Potez AéronautiqueGoods Receipt</v>
      </c>
      <c r="H236" s="9" t="s">
        <v>30</v>
      </c>
      <c r="I236" s="9">
        <v>900</v>
      </c>
      <c r="J236" s="16">
        <v>6</v>
      </c>
      <c r="K236" s="16">
        <f t="shared" si="35"/>
        <v>40</v>
      </c>
      <c r="L236" s="16">
        <f t="shared" si="36"/>
        <v>16</v>
      </c>
      <c r="M236" s="16">
        <f t="shared" si="37"/>
        <v>8</v>
      </c>
      <c r="N236" s="17">
        <f t="shared" si="38"/>
        <v>64</v>
      </c>
    </row>
    <row r="237" spans="1:14" x14ac:dyDescent="0.35">
      <c r="A237" s="9" t="s">
        <v>115</v>
      </c>
      <c r="B237" s="9" t="s">
        <v>71</v>
      </c>
      <c r="C237" s="22" t="str">
        <f t="shared" si="40"/>
        <v>PotezAéronautique</v>
      </c>
      <c r="D237" s="22" t="str">
        <f t="shared" si="41"/>
        <v>AEROPotez Aéronautique</v>
      </c>
      <c r="E237" s="22" t="str">
        <f t="shared" si="39"/>
        <v>AEROPotezAéronautiqueMessages</v>
      </c>
      <c r="F237" s="9" t="s">
        <v>112</v>
      </c>
      <c r="G237" s="15" t="str">
        <f t="shared" si="34"/>
        <v>Potez AéronautiqueStatus Notification / Back control message</v>
      </c>
      <c r="H237" s="9" t="s">
        <v>44</v>
      </c>
      <c r="I237" s="9">
        <v>300</v>
      </c>
      <c r="J237" s="16">
        <v>2.5</v>
      </c>
      <c r="K237" s="16">
        <f t="shared" si="35"/>
        <v>8</v>
      </c>
      <c r="L237" s="16">
        <f t="shared" si="36"/>
        <v>8</v>
      </c>
      <c r="M237" s="16">
        <f t="shared" si="37"/>
        <v>2</v>
      </c>
      <c r="N237" s="17">
        <f t="shared" si="38"/>
        <v>18</v>
      </c>
    </row>
    <row r="238" spans="1:14" x14ac:dyDescent="0.35">
      <c r="A238" s="9" t="s">
        <v>115</v>
      </c>
      <c r="B238" s="9" t="s">
        <v>72</v>
      </c>
      <c r="C238" s="22" t="str">
        <f t="shared" si="40"/>
        <v>RUAGInternationalHolding</v>
      </c>
      <c r="D238" s="22" t="str">
        <f t="shared" si="41"/>
        <v>AERORUAG International Holding</v>
      </c>
      <c r="E238" s="22" t="str">
        <f t="shared" si="39"/>
        <v>AERORUAGInternationalHoldingMessages</v>
      </c>
      <c r="F238" s="9" t="s">
        <v>106</v>
      </c>
      <c r="G238" s="15" t="str">
        <f t="shared" si="34"/>
        <v>RUAG International HoldingPurchase Order / Order Change</v>
      </c>
      <c r="H238" s="9" t="s">
        <v>12</v>
      </c>
      <c r="I238" s="9">
        <v>900</v>
      </c>
      <c r="J238" s="16">
        <v>6</v>
      </c>
      <c r="K238" s="16">
        <f t="shared" si="35"/>
        <v>40</v>
      </c>
      <c r="L238" s="16">
        <f t="shared" si="36"/>
        <v>16</v>
      </c>
      <c r="M238" s="16">
        <f t="shared" si="37"/>
        <v>8</v>
      </c>
      <c r="N238" s="17">
        <f t="shared" si="38"/>
        <v>64</v>
      </c>
    </row>
    <row r="239" spans="1:14" x14ac:dyDescent="0.35">
      <c r="A239" s="9" t="s">
        <v>115</v>
      </c>
      <c r="B239" s="9" t="s">
        <v>72</v>
      </c>
      <c r="C239" s="22" t="str">
        <f t="shared" si="40"/>
        <v>RUAGInternationalHolding</v>
      </c>
      <c r="D239" s="22" t="str">
        <f t="shared" si="41"/>
        <v>AERORUAG International Holding</v>
      </c>
      <c r="E239" s="22" t="str">
        <f t="shared" si="39"/>
        <v>AERORUAGInternationalHoldingMessages</v>
      </c>
      <c r="F239" s="9" t="s">
        <v>13</v>
      </c>
      <c r="G239" s="15" t="str">
        <f t="shared" si="34"/>
        <v>RUAG International HoldingPurchase Order Response</v>
      </c>
      <c r="H239" s="9" t="s">
        <v>14</v>
      </c>
      <c r="I239" s="18">
        <v>1300</v>
      </c>
      <c r="J239" s="16">
        <v>8</v>
      </c>
      <c r="K239" s="16">
        <f t="shared" si="35"/>
        <v>64</v>
      </c>
      <c r="L239" s="16">
        <f t="shared" si="36"/>
        <v>24</v>
      </c>
      <c r="M239" s="16">
        <f t="shared" si="37"/>
        <v>8</v>
      </c>
      <c r="N239" s="17">
        <f t="shared" si="38"/>
        <v>96</v>
      </c>
    </row>
    <row r="240" spans="1:14" x14ac:dyDescent="0.35">
      <c r="A240" s="9" t="s">
        <v>115</v>
      </c>
      <c r="B240" s="9" t="s">
        <v>72</v>
      </c>
      <c r="C240" s="22" t="str">
        <f t="shared" ref="C240" si="42">SUBSTITUTE(B240," ","")</f>
        <v>RUAGInternationalHolding</v>
      </c>
      <c r="D240" s="22" t="str">
        <f t="shared" ref="D240" si="43">A240&amp;B240</f>
        <v>AERORUAG International Holding</v>
      </c>
      <c r="E240" s="22" t="str">
        <f t="shared" ref="E240" si="44">A240&amp;C240&amp;"Messages"</f>
        <v>AERORUAGInternationalHoldingMessages</v>
      </c>
      <c r="F240" s="9" t="s">
        <v>15</v>
      </c>
      <c r="G240" s="15" t="str">
        <f t="shared" ref="G240:G241" si="45">B240&amp;F240</f>
        <v>RUAG International HoldingDelivery Schedule / Demand Forecast</v>
      </c>
      <c r="H240" s="9" t="s">
        <v>16</v>
      </c>
      <c r="I240" s="9">
        <v>900</v>
      </c>
      <c r="J240" s="16">
        <v>6</v>
      </c>
      <c r="K240" s="16">
        <f t="shared" si="35"/>
        <v>40</v>
      </c>
      <c r="L240" s="16">
        <f t="shared" si="36"/>
        <v>16</v>
      </c>
      <c r="M240" s="16">
        <f t="shared" si="37"/>
        <v>8</v>
      </c>
      <c r="N240" s="17">
        <f t="shared" ref="N240:N241" si="46">K240+L240+M240</f>
        <v>64</v>
      </c>
    </row>
    <row r="241" spans="1:14" x14ac:dyDescent="0.35">
      <c r="A241" s="9" t="s">
        <v>115</v>
      </c>
      <c r="B241" s="9" t="s">
        <v>72</v>
      </c>
      <c r="C241" s="22" t="str">
        <f t="shared" si="40"/>
        <v>RUAGInternationalHolding</v>
      </c>
      <c r="D241" s="22" t="str">
        <f t="shared" si="41"/>
        <v>AERORUAG International Holding</v>
      </c>
      <c r="E241" s="22" t="str">
        <f t="shared" si="39"/>
        <v>AERORUAGInternationalHoldingMessages</v>
      </c>
      <c r="F241" s="9" t="s">
        <v>112</v>
      </c>
      <c r="G241" s="15" t="str">
        <f t="shared" si="45"/>
        <v>RUAG International HoldingStatus Notification / Back control message</v>
      </c>
      <c r="H241" s="9" t="s">
        <v>44</v>
      </c>
      <c r="I241" s="9">
        <v>300</v>
      </c>
      <c r="J241" s="16">
        <v>2.5</v>
      </c>
      <c r="K241" s="16">
        <f t="shared" si="35"/>
        <v>8</v>
      </c>
      <c r="L241" s="16">
        <f t="shared" si="36"/>
        <v>8</v>
      </c>
      <c r="M241" s="16">
        <f t="shared" si="37"/>
        <v>2</v>
      </c>
      <c r="N241" s="17">
        <f t="shared" si="46"/>
        <v>18</v>
      </c>
    </row>
    <row r="242" spans="1:14" x14ac:dyDescent="0.35">
      <c r="A242" s="9" t="s">
        <v>115</v>
      </c>
      <c r="B242" s="9" t="s">
        <v>73</v>
      </c>
      <c r="C242" s="22" t="str">
        <f t="shared" si="40"/>
        <v>SafranAircraftEngines</v>
      </c>
      <c r="D242" s="22" t="str">
        <f t="shared" si="41"/>
        <v>AEROSafran Aircraft Engines</v>
      </c>
      <c r="E242" s="22" t="str">
        <f t="shared" si="39"/>
        <v>AEROSafranAircraftEnginesMessages</v>
      </c>
      <c r="F242" s="9" t="s">
        <v>106</v>
      </c>
      <c r="G242" s="15" t="str">
        <f t="shared" si="34"/>
        <v>Safran Aircraft EnginesPurchase Order / Order Change</v>
      </c>
      <c r="H242" s="9" t="s">
        <v>12</v>
      </c>
      <c r="I242" s="9">
        <v>900</v>
      </c>
      <c r="J242" s="16">
        <v>6</v>
      </c>
      <c r="K242" s="16">
        <f t="shared" si="35"/>
        <v>40</v>
      </c>
      <c r="L242" s="16">
        <f t="shared" si="36"/>
        <v>16</v>
      </c>
      <c r="M242" s="16">
        <f t="shared" si="37"/>
        <v>8</v>
      </c>
      <c r="N242" s="17">
        <f t="shared" si="38"/>
        <v>64</v>
      </c>
    </row>
    <row r="243" spans="1:14" x14ac:dyDescent="0.35">
      <c r="A243" s="9" t="s">
        <v>115</v>
      </c>
      <c r="B243" s="9" t="s">
        <v>73</v>
      </c>
      <c r="C243" s="22" t="str">
        <f t="shared" si="40"/>
        <v>SafranAircraftEngines</v>
      </c>
      <c r="D243" s="22" t="str">
        <f t="shared" si="41"/>
        <v>AEROSafran Aircraft Engines</v>
      </c>
      <c r="E243" s="22" t="str">
        <f t="shared" si="39"/>
        <v>AEROSafranAircraftEnginesMessages</v>
      </c>
      <c r="F243" s="9" t="s">
        <v>13</v>
      </c>
      <c r="G243" s="15" t="str">
        <f t="shared" si="34"/>
        <v>Safran Aircraft EnginesPurchase Order Response</v>
      </c>
      <c r="H243" s="9" t="s">
        <v>14</v>
      </c>
      <c r="I243" s="18">
        <v>1300</v>
      </c>
      <c r="J243" s="16">
        <v>8</v>
      </c>
      <c r="K243" s="16">
        <f t="shared" si="35"/>
        <v>64</v>
      </c>
      <c r="L243" s="16">
        <f t="shared" si="36"/>
        <v>24</v>
      </c>
      <c r="M243" s="16">
        <f t="shared" si="37"/>
        <v>8</v>
      </c>
      <c r="N243" s="17">
        <f t="shared" si="38"/>
        <v>96</v>
      </c>
    </row>
    <row r="244" spans="1:14" x14ac:dyDescent="0.35">
      <c r="A244" s="9" t="s">
        <v>115</v>
      </c>
      <c r="B244" s="9" t="s">
        <v>73</v>
      </c>
      <c r="C244" s="22" t="str">
        <f t="shared" si="40"/>
        <v>SafranAircraftEngines</v>
      </c>
      <c r="D244" s="22" t="str">
        <f t="shared" si="41"/>
        <v>AEROSafran Aircraft Engines</v>
      </c>
      <c r="E244" s="22" t="str">
        <f t="shared" si="39"/>
        <v>AEROSafranAircraftEnginesMessages</v>
      </c>
      <c r="F244" s="9" t="s">
        <v>15</v>
      </c>
      <c r="G244" s="15" t="str">
        <f t="shared" si="34"/>
        <v>Safran Aircraft EnginesDelivery Schedule / Demand Forecast</v>
      </c>
      <c r="H244" s="9" t="s">
        <v>16</v>
      </c>
      <c r="I244" s="9">
        <v>900</v>
      </c>
      <c r="J244" s="16">
        <v>6</v>
      </c>
      <c r="K244" s="16">
        <f t="shared" si="35"/>
        <v>40</v>
      </c>
      <c r="L244" s="16">
        <f t="shared" si="36"/>
        <v>16</v>
      </c>
      <c r="M244" s="16">
        <f t="shared" si="37"/>
        <v>8</v>
      </c>
      <c r="N244" s="17">
        <f t="shared" si="38"/>
        <v>64</v>
      </c>
    </row>
    <row r="245" spans="1:14" x14ac:dyDescent="0.35">
      <c r="A245" s="9" t="s">
        <v>115</v>
      </c>
      <c r="B245" s="9" t="s">
        <v>73</v>
      </c>
      <c r="C245" s="22" t="str">
        <f t="shared" si="40"/>
        <v>SafranAircraftEngines</v>
      </c>
      <c r="D245" s="22" t="str">
        <f t="shared" si="41"/>
        <v>AEROSafran Aircraft Engines</v>
      </c>
      <c r="E245" s="22" t="str">
        <f t="shared" si="39"/>
        <v>AEROSafranAircraftEnginesMessages</v>
      </c>
      <c r="F245" s="9" t="s">
        <v>37</v>
      </c>
      <c r="G245" s="15" t="str">
        <f t="shared" si="34"/>
        <v>Safran Aircraft EnginesDemand Forecast Response</v>
      </c>
      <c r="H245" s="9" t="s">
        <v>38</v>
      </c>
      <c r="I245" s="18">
        <v>1300</v>
      </c>
      <c r="J245" s="16">
        <v>8</v>
      </c>
      <c r="K245" s="16">
        <f t="shared" si="35"/>
        <v>64</v>
      </c>
      <c r="L245" s="16">
        <f t="shared" si="36"/>
        <v>24</v>
      </c>
      <c r="M245" s="16">
        <f t="shared" si="37"/>
        <v>8</v>
      </c>
      <c r="N245" s="17">
        <f t="shared" si="38"/>
        <v>96</v>
      </c>
    </row>
    <row r="246" spans="1:14" x14ac:dyDescent="0.35">
      <c r="A246" s="9" t="s">
        <v>115</v>
      </c>
      <c r="B246" s="9" t="s">
        <v>73</v>
      </c>
      <c r="C246" s="22" t="str">
        <f t="shared" si="40"/>
        <v>SafranAircraftEngines</v>
      </c>
      <c r="D246" s="22" t="str">
        <f t="shared" si="41"/>
        <v>AEROSafran Aircraft Engines</v>
      </c>
      <c r="E246" s="22" t="str">
        <f t="shared" si="39"/>
        <v>AEROSafranAircraftEnginesMessages</v>
      </c>
      <c r="F246" s="9" t="s">
        <v>17</v>
      </c>
      <c r="G246" s="15" t="str">
        <f t="shared" si="34"/>
        <v>Safran Aircraft EnginesDespatch Advice / Advance Shipping Notification (ASN)</v>
      </c>
      <c r="H246" s="9" t="s">
        <v>18</v>
      </c>
      <c r="I246" s="18">
        <v>1300</v>
      </c>
      <c r="J246" s="16">
        <v>8</v>
      </c>
      <c r="K246" s="16">
        <f t="shared" si="35"/>
        <v>64</v>
      </c>
      <c r="L246" s="16">
        <f t="shared" si="36"/>
        <v>24</v>
      </c>
      <c r="M246" s="16">
        <f t="shared" si="37"/>
        <v>8</v>
      </c>
      <c r="N246" s="17">
        <f t="shared" si="38"/>
        <v>96</v>
      </c>
    </row>
    <row r="247" spans="1:14" x14ac:dyDescent="0.35">
      <c r="A247" s="9" t="s">
        <v>115</v>
      </c>
      <c r="B247" s="9" t="s">
        <v>73</v>
      </c>
      <c r="C247" s="22" t="str">
        <f t="shared" si="40"/>
        <v>SafranAircraftEngines</v>
      </c>
      <c r="D247" s="22" t="str">
        <f t="shared" si="41"/>
        <v>AEROSafran Aircraft Engines</v>
      </c>
      <c r="E247" s="22" t="str">
        <f t="shared" si="39"/>
        <v>AEROSafranAircraftEnginesMessages</v>
      </c>
      <c r="F247" s="9" t="s">
        <v>29</v>
      </c>
      <c r="G247" s="15" t="str">
        <f t="shared" si="34"/>
        <v>Safran Aircraft EnginesGoods Receipt</v>
      </c>
      <c r="H247" s="9" t="s">
        <v>30</v>
      </c>
      <c r="I247" s="9">
        <v>900</v>
      </c>
      <c r="J247" s="16">
        <v>6</v>
      </c>
      <c r="K247" s="16">
        <f t="shared" si="35"/>
        <v>40</v>
      </c>
      <c r="L247" s="16">
        <f t="shared" si="36"/>
        <v>16</v>
      </c>
      <c r="M247" s="16">
        <f t="shared" si="37"/>
        <v>8</v>
      </c>
      <c r="N247" s="17">
        <f t="shared" si="38"/>
        <v>64</v>
      </c>
    </row>
    <row r="248" spans="1:14" x14ac:dyDescent="0.35">
      <c r="A248" s="9" t="s">
        <v>115</v>
      </c>
      <c r="B248" s="9" t="s">
        <v>73</v>
      </c>
      <c r="C248" s="22" t="str">
        <f t="shared" si="40"/>
        <v>SafranAircraftEngines</v>
      </c>
      <c r="D248" s="22" t="str">
        <f t="shared" si="41"/>
        <v>AEROSafran Aircraft Engines</v>
      </c>
      <c r="E248" s="22" t="str">
        <f t="shared" si="39"/>
        <v>AEROSafranAircraftEnginesMessages</v>
      </c>
      <c r="F248" s="9" t="s">
        <v>112</v>
      </c>
      <c r="G248" s="15" t="str">
        <f t="shared" si="34"/>
        <v>Safran Aircraft EnginesStatus Notification / Back control message</v>
      </c>
      <c r="H248" s="9" t="s">
        <v>44</v>
      </c>
      <c r="I248" s="9">
        <v>300</v>
      </c>
      <c r="J248" s="16">
        <v>2.5</v>
      </c>
      <c r="K248" s="16">
        <f t="shared" si="35"/>
        <v>8</v>
      </c>
      <c r="L248" s="16">
        <f t="shared" si="36"/>
        <v>8</v>
      </c>
      <c r="M248" s="16">
        <f t="shared" si="37"/>
        <v>2</v>
      </c>
      <c r="N248" s="17">
        <f t="shared" si="38"/>
        <v>18</v>
      </c>
    </row>
    <row r="249" spans="1:14" x14ac:dyDescent="0.35">
      <c r="A249" s="9" t="s">
        <v>115</v>
      </c>
      <c r="B249" s="9" t="s">
        <v>158</v>
      </c>
      <c r="C249" s="22" t="str">
        <f t="shared" si="40"/>
        <v>SafranElectricalandPower</v>
      </c>
      <c r="D249" s="22" t="str">
        <f t="shared" si="41"/>
        <v>AEROSafran Electrical and Power</v>
      </c>
      <c r="E249" s="22" t="str">
        <f t="shared" si="39"/>
        <v>AEROSafranElectricalandPowerMessages</v>
      </c>
      <c r="F249" s="9" t="s">
        <v>106</v>
      </c>
      <c r="G249" s="15" t="str">
        <f t="shared" si="34"/>
        <v>Safran Electrical and PowerPurchase Order / Order Change</v>
      </c>
      <c r="H249" s="9" t="s">
        <v>12</v>
      </c>
      <c r="I249" s="9">
        <v>900</v>
      </c>
      <c r="J249" s="16">
        <v>6</v>
      </c>
      <c r="K249" s="16">
        <f t="shared" si="35"/>
        <v>40</v>
      </c>
      <c r="L249" s="16">
        <f t="shared" si="36"/>
        <v>16</v>
      </c>
      <c r="M249" s="16">
        <f t="shared" si="37"/>
        <v>8</v>
      </c>
      <c r="N249" s="17">
        <f t="shared" si="38"/>
        <v>64</v>
      </c>
    </row>
    <row r="250" spans="1:14" x14ac:dyDescent="0.35">
      <c r="A250" s="9" t="s">
        <v>115</v>
      </c>
      <c r="B250" s="9" t="s">
        <v>158</v>
      </c>
      <c r="C250" s="22" t="str">
        <f t="shared" si="40"/>
        <v>SafranElectricalandPower</v>
      </c>
      <c r="D250" s="22" t="str">
        <f t="shared" si="41"/>
        <v>AEROSafran Electrical and Power</v>
      </c>
      <c r="E250" s="22" t="str">
        <f t="shared" si="39"/>
        <v>AEROSafranElectricalandPowerMessages</v>
      </c>
      <c r="F250" s="9" t="s">
        <v>13</v>
      </c>
      <c r="G250" s="15" t="str">
        <f t="shared" si="34"/>
        <v>Safran Electrical and PowerPurchase Order Response</v>
      </c>
      <c r="H250" s="9" t="s">
        <v>14</v>
      </c>
      <c r="I250" s="18">
        <v>1300</v>
      </c>
      <c r="J250" s="16">
        <v>8</v>
      </c>
      <c r="K250" s="16">
        <f t="shared" si="35"/>
        <v>64</v>
      </c>
      <c r="L250" s="16">
        <f t="shared" si="36"/>
        <v>24</v>
      </c>
      <c r="M250" s="16">
        <f t="shared" si="37"/>
        <v>8</v>
      </c>
      <c r="N250" s="17">
        <f t="shared" si="38"/>
        <v>96</v>
      </c>
    </row>
    <row r="251" spans="1:14" x14ac:dyDescent="0.35">
      <c r="A251" s="9" t="s">
        <v>115</v>
      </c>
      <c r="B251" s="9" t="s">
        <v>158</v>
      </c>
      <c r="C251" s="22" t="str">
        <f t="shared" si="40"/>
        <v>SafranElectricalandPower</v>
      </c>
      <c r="D251" s="22" t="str">
        <f t="shared" si="41"/>
        <v>AEROSafran Electrical and Power</v>
      </c>
      <c r="E251" s="22" t="str">
        <f t="shared" si="39"/>
        <v>AEROSafranElectricalandPowerMessages</v>
      </c>
      <c r="F251" s="9" t="s">
        <v>15</v>
      </c>
      <c r="G251" s="15" t="str">
        <f t="shared" si="34"/>
        <v>Safran Electrical and PowerDelivery Schedule / Demand Forecast</v>
      </c>
      <c r="H251" s="9" t="s">
        <v>16</v>
      </c>
      <c r="I251" s="9">
        <v>900</v>
      </c>
      <c r="J251" s="16">
        <v>6</v>
      </c>
      <c r="K251" s="16">
        <f t="shared" si="35"/>
        <v>40</v>
      </c>
      <c r="L251" s="16">
        <f t="shared" si="36"/>
        <v>16</v>
      </c>
      <c r="M251" s="16">
        <f t="shared" si="37"/>
        <v>8</v>
      </c>
      <c r="N251" s="17">
        <f t="shared" si="38"/>
        <v>64</v>
      </c>
    </row>
    <row r="252" spans="1:14" x14ac:dyDescent="0.35">
      <c r="A252" s="9" t="s">
        <v>115</v>
      </c>
      <c r="B252" s="9" t="s">
        <v>158</v>
      </c>
      <c r="C252" s="22" t="str">
        <f t="shared" si="40"/>
        <v>SafranElectricalandPower</v>
      </c>
      <c r="D252" s="22" t="str">
        <f t="shared" si="41"/>
        <v>AEROSafran Electrical and Power</v>
      </c>
      <c r="E252" s="22" t="str">
        <f t="shared" si="39"/>
        <v>AEROSafranElectricalandPowerMessages</v>
      </c>
      <c r="F252" s="9" t="s">
        <v>37</v>
      </c>
      <c r="G252" s="15" t="str">
        <f t="shared" si="34"/>
        <v>Safran Electrical and PowerDemand Forecast Response</v>
      </c>
      <c r="H252" s="9" t="s">
        <v>38</v>
      </c>
      <c r="I252" s="18">
        <v>1300</v>
      </c>
      <c r="J252" s="16">
        <v>8</v>
      </c>
      <c r="K252" s="16">
        <f t="shared" si="35"/>
        <v>64</v>
      </c>
      <c r="L252" s="16">
        <f t="shared" si="36"/>
        <v>24</v>
      </c>
      <c r="M252" s="16">
        <f t="shared" si="37"/>
        <v>8</v>
      </c>
      <c r="N252" s="17">
        <f t="shared" si="38"/>
        <v>96</v>
      </c>
    </row>
    <row r="253" spans="1:14" x14ac:dyDescent="0.35">
      <c r="A253" s="9" t="s">
        <v>115</v>
      </c>
      <c r="B253" s="9" t="s">
        <v>158</v>
      </c>
      <c r="C253" s="22" t="str">
        <f t="shared" si="40"/>
        <v>SafranElectricalandPower</v>
      </c>
      <c r="D253" s="22" t="str">
        <f t="shared" si="41"/>
        <v>AEROSafran Electrical and Power</v>
      </c>
      <c r="E253" s="22" t="str">
        <f t="shared" si="39"/>
        <v>AEROSafranElectricalandPowerMessages</v>
      </c>
      <c r="F253" s="9" t="s">
        <v>17</v>
      </c>
      <c r="G253" s="15" t="str">
        <f t="shared" si="34"/>
        <v>Safran Electrical and PowerDespatch Advice / Advance Shipping Notification (ASN)</v>
      </c>
      <c r="H253" s="9" t="s">
        <v>18</v>
      </c>
      <c r="I253" s="18">
        <v>1300</v>
      </c>
      <c r="J253" s="16">
        <v>8</v>
      </c>
      <c r="K253" s="16">
        <f t="shared" si="35"/>
        <v>64</v>
      </c>
      <c r="L253" s="16">
        <f t="shared" si="36"/>
        <v>24</v>
      </c>
      <c r="M253" s="16">
        <f t="shared" si="37"/>
        <v>8</v>
      </c>
      <c r="N253" s="17">
        <f t="shared" si="38"/>
        <v>96</v>
      </c>
    </row>
    <row r="254" spans="1:14" x14ac:dyDescent="0.35">
      <c r="A254" s="9" t="s">
        <v>115</v>
      </c>
      <c r="B254" s="9" t="s">
        <v>158</v>
      </c>
      <c r="C254" s="22" t="str">
        <f t="shared" si="40"/>
        <v>SafranElectricalandPower</v>
      </c>
      <c r="D254" s="22" t="str">
        <f t="shared" si="41"/>
        <v>AEROSafran Electrical and Power</v>
      </c>
      <c r="E254" s="22" t="str">
        <f t="shared" si="39"/>
        <v>AEROSafranElectricalandPowerMessages</v>
      </c>
      <c r="F254" s="9" t="s">
        <v>112</v>
      </c>
      <c r="G254" s="15" t="str">
        <f t="shared" si="34"/>
        <v>Safran Electrical and PowerStatus Notification / Back control message</v>
      </c>
      <c r="H254" s="9" t="s">
        <v>44</v>
      </c>
      <c r="I254" s="9">
        <v>300</v>
      </c>
      <c r="J254" s="16">
        <v>2.5</v>
      </c>
      <c r="K254" s="16">
        <f t="shared" si="35"/>
        <v>8</v>
      </c>
      <c r="L254" s="16">
        <f t="shared" si="36"/>
        <v>8</v>
      </c>
      <c r="M254" s="16">
        <f t="shared" si="37"/>
        <v>2</v>
      </c>
      <c r="N254" s="17">
        <f t="shared" si="38"/>
        <v>18</v>
      </c>
    </row>
    <row r="255" spans="1:14" x14ac:dyDescent="0.35">
      <c r="A255" s="9" t="s">
        <v>115</v>
      </c>
      <c r="B255" s="9" t="s">
        <v>74</v>
      </c>
      <c r="C255" s="22" t="str">
        <f t="shared" si="40"/>
        <v>SafranHelicopterEngines</v>
      </c>
      <c r="D255" s="22" t="str">
        <f t="shared" si="41"/>
        <v>AEROSafran Helicopter Engines</v>
      </c>
      <c r="E255" s="22" t="str">
        <f t="shared" si="39"/>
        <v>AEROSafranHelicopterEnginesMessages</v>
      </c>
      <c r="F255" s="9" t="s">
        <v>106</v>
      </c>
      <c r="G255" s="15" t="str">
        <f t="shared" si="34"/>
        <v>Safran Helicopter EnginesPurchase Order / Order Change</v>
      </c>
      <c r="H255" s="9" t="s">
        <v>12</v>
      </c>
      <c r="I255" s="9">
        <v>900</v>
      </c>
      <c r="J255" s="16">
        <v>6</v>
      </c>
      <c r="K255" s="16">
        <f t="shared" si="35"/>
        <v>40</v>
      </c>
      <c r="L255" s="16">
        <f t="shared" si="36"/>
        <v>16</v>
      </c>
      <c r="M255" s="16">
        <f t="shared" si="37"/>
        <v>8</v>
      </c>
      <c r="N255" s="17">
        <f t="shared" si="38"/>
        <v>64</v>
      </c>
    </row>
    <row r="256" spans="1:14" x14ac:dyDescent="0.35">
      <c r="A256" s="9" t="s">
        <v>115</v>
      </c>
      <c r="B256" s="9" t="s">
        <v>74</v>
      </c>
      <c r="C256" s="22" t="str">
        <f t="shared" si="40"/>
        <v>SafranHelicopterEngines</v>
      </c>
      <c r="D256" s="22" t="str">
        <f t="shared" si="41"/>
        <v>AEROSafran Helicopter Engines</v>
      </c>
      <c r="E256" s="22" t="str">
        <f t="shared" si="39"/>
        <v>AEROSafranHelicopterEnginesMessages</v>
      </c>
      <c r="F256" s="9" t="s">
        <v>13</v>
      </c>
      <c r="G256" s="15" t="str">
        <f t="shared" si="34"/>
        <v>Safran Helicopter EnginesPurchase Order Response</v>
      </c>
      <c r="H256" s="9" t="s">
        <v>14</v>
      </c>
      <c r="I256" s="18">
        <v>1300</v>
      </c>
      <c r="J256" s="16">
        <v>8</v>
      </c>
      <c r="K256" s="16">
        <f t="shared" si="35"/>
        <v>64</v>
      </c>
      <c r="L256" s="16">
        <f t="shared" si="36"/>
        <v>24</v>
      </c>
      <c r="M256" s="16">
        <f t="shared" si="37"/>
        <v>8</v>
      </c>
      <c r="N256" s="17">
        <f t="shared" si="38"/>
        <v>96</v>
      </c>
    </row>
    <row r="257" spans="1:14" x14ac:dyDescent="0.35">
      <c r="A257" s="9" t="s">
        <v>115</v>
      </c>
      <c r="B257" s="9" t="s">
        <v>74</v>
      </c>
      <c r="C257" s="22" t="str">
        <f t="shared" si="40"/>
        <v>SafranHelicopterEngines</v>
      </c>
      <c r="D257" s="22" t="str">
        <f t="shared" si="41"/>
        <v>AEROSafran Helicopter Engines</v>
      </c>
      <c r="E257" s="22" t="str">
        <f t="shared" si="39"/>
        <v>AEROSafranHelicopterEnginesMessages</v>
      </c>
      <c r="F257" s="9" t="s">
        <v>15</v>
      </c>
      <c r="G257" s="15" t="str">
        <f t="shared" si="34"/>
        <v>Safran Helicopter EnginesDelivery Schedule / Demand Forecast</v>
      </c>
      <c r="H257" s="9" t="s">
        <v>16</v>
      </c>
      <c r="I257" s="9">
        <v>900</v>
      </c>
      <c r="J257" s="16">
        <v>6</v>
      </c>
      <c r="K257" s="16">
        <f t="shared" si="35"/>
        <v>40</v>
      </c>
      <c r="L257" s="16">
        <f t="shared" si="36"/>
        <v>16</v>
      </c>
      <c r="M257" s="16">
        <f t="shared" si="37"/>
        <v>8</v>
      </c>
      <c r="N257" s="17">
        <f t="shared" si="38"/>
        <v>64</v>
      </c>
    </row>
    <row r="258" spans="1:14" x14ac:dyDescent="0.35">
      <c r="A258" s="9" t="s">
        <v>115</v>
      </c>
      <c r="B258" s="9" t="s">
        <v>74</v>
      </c>
      <c r="C258" s="22" t="str">
        <f t="shared" si="40"/>
        <v>SafranHelicopterEngines</v>
      </c>
      <c r="D258" s="22" t="str">
        <f t="shared" si="41"/>
        <v>AEROSafran Helicopter Engines</v>
      </c>
      <c r="E258" s="22" t="str">
        <f t="shared" si="39"/>
        <v>AEROSafranHelicopterEnginesMessages</v>
      </c>
      <c r="F258" s="9" t="s">
        <v>37</v>
      </c>
      <c r="G258" s="15" t="str">
        <f t="shared" ref="G258:G299" si="47">B258&amp;F258</f>
        <v>Safran Helicopter EnginesDemand Forecast Response</v>
      </c>
      <c r="H258" s="9" t="s">
        <v>38</v>
      </c>
      <c r="I258" s="18">
        <v>1300</v>
      </c>
      <c r="J258" s="16">
        <v>8</v>
      </c>
      <c r="K258" s="16">
        <f t="shared" ref="K258:K299" si="48">IF(OR($I258=900,$I258=1000,$I258=1260),SUM(5*8),IF(OR($I258=1300,$I258=2000,$I258=1610),SUM(8*8),IF($I258=7650,SUM(20*8),IF($I258=300,SUM(1*8),""))))</f>
        <v>64</v>
      </c>
      <c r="L258" s="16">
        <f t="shared" ref="L258:L299" si="49">IF(OR($I258=900,$I258=1000,$I258=1260),SUM(2*8),IF(OR($I258=1300,$I258=2000,$I258=1610),SUM(3*8),IF($I258=7650,SUM(6*8),IF($I258=300,SUM(1*8),""))))</f>
        <v>24</v>
      </c>
      <c r="M258" s="16">
        <f t="shared" ref="M258:M299" si="50">IF(OR($I258=900,$I258=1000,$I258=1260),SUM(1*8),IF(OR($I258=1300,$I258=2000,$I258=1610),SUM(1*8),IF($I258=7650,SUM(3*8),IF($I258=300,SUM(0.25*8),""))))</f>
        <v>8</v>
      </c>
      <c r="N258" s="17">
        <f t="shared" ref="N258:N299" si="51">K258+L258+M258</f>
        <v>96</v>
      </c>
    </row>
    <row r="259" spans="1:14" x14ac:dyDescent="0.35">
      <c r="A259" s="9" t="s">
        <v>115</v>
      </c>
      <c r="B259" s="9" t="s">
        <v>74</v>
      </c>
      <c r="C259" s="22" t="str">
        <f t="shared" si="40"/>
        <v>SafranHelicopterEngines</v>
      </c>
      <c r="D259" s="22" t="str">
        <f t="shared" si="41"/>
        <v>AEROSafran Helicopter Engines</v>
      </c>
      <c r="E259" s="22" t="str">
        <f t="shared" si="39"/>
        <v>AEROSafranHelicopterEnginesMessages</v>
      </c>
      <c r="F259" s="9" t="s">
        <v>17</v>
      </c>
      <c r="G259" s="15" t="str">
        <f t="shared" si="47"/>
        <v>Safran Helicopter EnginesDespatch Advice / Advance Shipping Notification (ASN)</v>
      </c>
      <c r="H259" s="9" t="s">
        <v>18</v>
      </c>
      <c r="I259" s="18">
        <v>1300</v>
      </c>
      <c r="J259" s="16">
        <v>8</v>
      </c>
      <c r="K259" s="16">
        <f t="shared" si="48"/>
        <v>64</v>
      </c>
      <c r="L259" s="16">
        <f t="shared" si="49"/>
        <v>24</v>
      </c>
      <c r="M259" s="16">
        <f t="shared" si="50"/>
        <v>8</v>
      </c>
      <c r="N259" s="17">
        <f t="shared" si="51"/>
        <v>96</v>
      </c>
    </row>
    <row r="260" spans="1:14" x14ac:dyDescent="0.35">
      <c r="A260" s="9" t="s">
        <v>115</v>
      </c>
      <c r="B260" s="9" t="s">
        <v>74</v>
      </c>
      <c r="C260" s="22" t="str">
        <f t="shared" si="40"/>
        <v>SafranHelicopterEngines</v>
      </c>
      <c r="D260" s="22" t="str">
        <f t="shared" si="41"/>
        <v>AEROSafran Helicopter Engines</v>
      </c>
      <c r="E260" s="22" t="str">
        <f t="shared" si="39"/>
        <v>AEROSafranHelicopterEnginesMessages</v>
      </c>
      <c r="F260" s="9" t="s">
        <v>112</v>
      </c>
      <c r="G260" s="15" t="str">
        <f t="shared" si="47"/>
        <v>Safran Helicopter EnginesStatus Notification / Back control message</v>
      </c>
      <c r="H260" s="9" t="s">
        <v>44</v>
      </c>
      <c r="I260" s="9">
        <v>300</v>
      </c>
      <c r="J260" s="16">
        <v>2.5</v>
      </c>
      <c r="K260" s="16">
        <f t="shared" si="48"/>
        <v>8</v>
      </c>
      <c r="L260" s="16">
        <f t="shared" si="49"/>
        <v>8</v>
      </c>
      <c r="M260" s="16">
        <f t="shared" si="50"/>
        <v>2</v>
      </c>
      <c r="N260" s="17">
        <f t="shared" si="51"/>
        <v>18</v>
      </c>
    </row>
    <row r="261" spans="1:14" x14ac:dyDescent="0.35">
      <c r="A261" s="9" t="s">
        <v>115</v>
      </c>
      <c r="B261" s="9" t="s">
        <v>75</v>
      </c>
      <c r="C261" s="22" t="str">
        <f t="shared" si="40"/>
        <v>SafranNacelles</v>
      </c>
      <c r="D261" s="22" t="str">
        <f t="shared" si="41"/>
        <v>AEROSafran Nacelles</v>
      </c>
      <c r="E261" s="22" t="str">
        <f t="shared" ref="E261:E271" si="52">A261&amp;C261&amp;"Messages"</f>
        <v>AEROSafranNacellesMessages</v>
      </c>
      <c r="F261" s="9" t="s">
        <v>106</v>
      </c>
      <c r="G261" s="15" t="str">
        <f t="shared" si="47"/>
        <v>Safran NacellesPurchase Order / Order Change</v>
      </c>
      <c r="H261" s="9" t="s">
        <v>12</v>
      </c>
      <c r="I261" s="9">
        <v>900</v>
      </c>
      <c r="J261" s="16">
        <v>6</v>
      </c>
      <c r="K261" s="16">
        <f t="shared" si="48"/>
        <v>40</v>
      </c>
      <c r="L261" s="16">
        <f t="shared" si="49"/>
        <v>16</v>
      </c>
      <c r="M261" s="16">
        <f t="shared" si="50"/>
        <v>8</v>
      </c>
      <c r="N261" s="17">
        <f t="shared" si="51"/>
        <v>64</v>
      </c>
    </row>
    <row r="262" spans="1:14" x14ac:dyDescent="0.35">
      <c r="A262" s="9" t="s">
        <v>115</v>
      </c>
      <c r="B262" s="9" t="s">
        <v>75</v>
      </c>
      <c r="C262" s="22" t="str">
        <f t="shared" ref="C262:C303" si="53">SUBSTITUTE(B262," ","")</f>
        <v>SafranNacelles</v>
      </c>
      <c r="D262" s="22" t="str">
        <f t="shared" ref="D262:D303" si="54">A262&amp;B262</f>
        <v>AEROSafran Nacelles</v>
      </c>
      <c r="E262" s="22" t="str">
        <f t="shared" si="52"/>
        <v>AEROSafranNacellesMessages</v>
      </c>
      <c r="F262" s="9" t="s">
        <v>13</v>
      </c>
      <c r="G262" s="15" t="str">
        <f t="shared" si="47"/>
        <v>Safran NacellesPurchase Order Response</v>
      </c>
      <c r="H262" s="9" t="s">
        <v>14</v>
      </c>
      <c r="I262" s="18">
        <v>1300</v>
      </c>
      <c r="J262" s="16">
        <v>8</v>
      </c>
      <c r="K262" s="16">
        <f t="shared" si="48"/>
        <v>64</v>
      </c>
      <c r="L262" s="16">
        <f t="shared" si="49"/>
        <v>24</v>
      </c>
      <c r="M262" s="16">
        <f t="shared" si="50"/>
        <v>8</v>
      </c>
      <c r="N262" s="17">
        <f t="shared" si="51"/>
        <v>96</v>
      </c>
    </row>
    <row r="263" spans="1:14" x14ac:dyDescent="0.35">
      <c r="A263" s="9" t="s">
        <v>115</v>
      </c>
      <c r="B263" s="9" t="s">
        <v>75</v>
      </c>
      <c r="C263" s="22" t="str">
        <f t="shared" si="53"/>
        <v>SafranNacelles</v>
      </c>
      <c r="D263" s="22" t="str">
        <f t="shared" si="54"/>
        <v>AEROSafran Nacelles</v>
      </c>
      <c r="E263" s="22" t="str">
        <f t="shared" si="52"/>
        <v>AEROSafranNacellesMessages</v>
      </c>
      <c r="F263" s="9" t="s">
        <v>15</v>
      </c>
      <c r="G263" s="15" t="str">
        <f t="shared" si="47"/>
        <v>Safran NacellesDelivery Schedule / Demand Forecast</v>
      </c>
      <c r="H263" s="9" t="s">
        <v>16</v>
      </c>
      <c r="I263" s="9">
        <v>900</v>
      </c>
      <c r="J263" s="16">
        <v>6</v>
      </c>
      <c r="K263" s="16">
        <f t="shared" si="48"/>
        <v>40</v>
      </c>
      <c r="L263" s="16">
        <f t="shared" si="49"/>
        <v>16</v>
      </c>
      <c r="M263" s="16">
        <f t="shared" si="50"/>
        <v>8</v>
      </c>
      <c r="N263" s="17">
        <f t="shared" si="51"/>
        <v>64</v>
      </c>
    </row>
    <row r="264" spans="1:14" x14ac:dyDescent="0.35">
      <c r="A264" s="9" t="s">
        <v>115</v>
      </c>
      <c r="B264" s="9" t="s">
        <v>75</v>
      </c>
      <c r="C264" s="22" t="str">
        <f t="shared" si="53"/>
        <v>SafranNacelles</v>
      </c>
      <c r="D264" s="22" t="str">
        <f t="shared" si="54"/>
        <v>AEROSafran Nacelles</v>
      </c>
      <c r="E264" s="22" t="str">
        <f t="shared" si="52"/>
        <v>AEROSafranNacellesMessages</v>
      </c>
      <c r="F264" s="9" t="s">
        <v>37</v>
      </c>
      <c r="G264" s="15" t="str">
        <f t="shared" si="47"/>
        <v>Safran NacellesDemand Forecast Response</v>
      </c>
      <c r="H264" s="9" t="s">
        <v>38</v>
      </c>
      <c r="I264" s="18">
        <v>1300</v>
      </c>
      <c r="J264" s="16">
        <v>8</v>
      </c>
      <c r="K264" s="16">
        <f t="shared" si="48"/>
        <v>64</v>
      </c>
      <c r="L264" s="16">
        <f t="shared" si="49"/>
        <v>24</v>
      </c>
      <c r="M264" s="16">
        <f t="shared" si="50"/>
        <v>8</v>
      </c>
      <c r="N264" s="17">
        <f t="shared" si="51"/>
        <v>96</v>
      </c>
    </row>
    <row r="265" spans="1:14" x14ac:dyDescent="0.35">
      <c r="A265" s="9" t="s">
        <v>115</v>
      </c>
      <c r="B265" s="9" t="s">
        <v>75</v>
      </c>
      <c r="C265" s="22" t="str">
        <f t="shared" si="53"/>
        <v>SafranNacelles</v>
      </c>
      <c r="D265" s="22" t="str">
        <f t="shared" si="54"/>
        <v>AEROSafran Nacelles</v>
      </c>
      <c r="E265" s="22" t="str">
        <f t="shared" si="52"/>
        <v>AEROSafranNacellesMessages</v>
      </c>
      <c r="F265" s="9" t="s">
        <v>17</v>
      </c>
      <c r="G265" s="15" t="str">
        <f t="shared" si="47"/>
        <v>Safran NacellesDespatch Advice / Advance Shipping Notification (ASN)</v>
      </c>
      <c r="H265" s="9" t="s">
        <v>18</v>
      </c>
      <c r="I265" s="18">
        <v>1300</v>
      </c>
      <c r="J265" s="16">
        <v>8</v>
      </c>
      <c r="K265" s="16">
        <f t="shared" si="48"/>
        <v>64</v>
      </c>
      <c r="L265" s="16">
        <f t="shared" si="49"/>
        <v>24</v>
      </c>
      <c r="M265" s="16">
        <f t="shared" si="50"/>
        <v>8</v>
      </c>
      <c r="N265" s="17">
        <f t="shared" si="51"/>
        <v>96</v>
      </c>
    </row>
    <row r="266" spans="1:14" x14ac:dyDescent="0.35">
      <c r="A266" s="9" t="s">
        <v>115</v>
      </c>
      <c r="B266" s="9" t="s">
        <v>75</v>
      </c>
      <c r="C266" s="22" t="str">
        <f t="shared" si="53"/>
        <v>SafranNacelles</v>
      </c>
      <c r="D266" s="22" t="str">
        <f t="shared" si="54"/>
        <v>AEROSafran Nacelles</v>
      </c>
      <c r="E266" s="22" t="str">
        <f t="shared" si="52"/>
        <v>AEROSafranNacellesMessages</v>
      </c>
      <c r="F266" s="9" t="s">
        <v>29</v>
      </c>
      <c r="G266" s="15" t="str">
        <f t="shared" si="47"/>
        <v>Safran NacellesGoods Receipt</v>
      </c>
      <c r="H266" s="9" t="s">
        <v>30</v>
      </c>
      <c r="I266" s="9">
        <v>900</v>
      </c>
      <c r="J266" s="16">
        <v>6</v>
      </c>
      <c r="K266" s="16">
        <f t="shared" si="48"/>
        <v>40</v>
      </c>
      <c r="L266" s="16">
        <f t="shared" si="49"/>
        <v>16</v>
      </c>
      <c r="M266" s="16">
        <f t="shared" si="50"/>
        <v>8</v>
      </c>
      <c r="N266" s="17">
        <f t="shared" si="51"/>
        <v>64</v>
      </c>
    </row>
    <row r="267" spans="1:14" x14ac:dyDescent="0.35">
      <c r="A267" s="9" t="s">
        <v>115</v>
      </c>
      <c r="B267" s="9" t="s">
        <v>75</v>
      </c>
      <c r="C267" s="22" t="str">
        <f t="shared" si="53"/>
        <v>SafranNacelles</v>
      </c>
      <c r="D267" s="22" t="str">
        <f t="shared" si="54"/>
        <v>AEROSafran Nacelles</v>
      </c>
      <c r="E267" s="22" t="str">
        <f t="shared" si="52"/>
        <v>AEROSafranNacellesMessages</v>
      </c>
      <c r="F267" s="9" t="s">
        <v>112</v>
      </c>
      <c r="G267" s="15" t="str">
        <f t="shared" si="47"/>
        <v>Safran NacellesStatus Notification / Back control message</v>
      </c>
      <c r="H267" s="9" t="s">
        <v>44</v>
      </c>
      <c r="I267" s="9">
        <v>300</v>
      </c>
      <c r="J267" s="16">
        <v>2.5</v>
      </c>
      <c r="K267" s="16">
        <f t="shared" si="48"/>
        <v>8</v>
      </c>
      <c r="L267" s="16">
        <f t="shared" si="49"/>
        <v>8</v>
      </c>
      <c r="M267" s="16">
        <f t="shared" si="50"/>
        <v>2</v>
      </c>
      <c r="N267" s="17">
        <f t="shared" si="51"/>
        <v>18</v>
      </c>
    </row>
    <row r="268" spans="1:14" x14ac:dyDescent="0.35">
      <c r="A268" s="9" t="s">
        <v>115</v>
      </c>
      <c r="B268" s="9" t="s">
        <v>76</v>
      </c>
      <c r="C268" s="22" t="str">
        <f t="shared" si="53"/>
        <v>SafranTransmissionSystems</v>
      </c>
      <c r="D268" s="22" t="str">
        <f t="shared" si="54"/>
        <v>AEROSafran Transmission Systems</v>
      </c>
      <c r="E268" s="22" t="str">
        <f t="shared" si="52"/>
        <v>AEROSafranTransmissionSystemsMessages</v>
      </c>
      <c r="F268" s="9" t="s">
        <v>106</v>
      </c>
      <c r="G268" s="15" t="str">
        <f t="shared" si="47"/>
        <v>Safran Transmission SystemsPurchase Order / Order Change</v>
      </c>
      <c r="H268" s="9" t="s">
        <v>12</v>
      </c>
      <c r="I268" s="9">
        <v>900</v>
      </c>
      <c r="J268" s="16">
        <v>6</v>
      </c>
      <c r="K268" s="16">
        <f t="shared" si="48"/>
        <v>40</v>
      </c>
      <c r="L268" s="16">
        <f t="shared" si="49"/>
        <v>16</v>
      </c>
      <c r="M268" s="16">
        <f t="shared" si="50"/>
        <v>8</v>
      </c>
      <c r="N268" s="17">
        <f t="shared" si="51"/>
        <v>64</v>
      </c>
    </row>
    <row r="269" spans="1:14" x14ac:dyDescent="0.35">
      <c r="A269" s="9" t="s">
        <v>115</v>
      </c>
      <c r="B269" s="9" t="s">
        <v>76</v>
      </c>
      <c r="C269" s="22" t="str">
        <f t="shared" si="53"/>
        <v>SafranTransmissionSystems</v>
      </c>
      <c r="D269" s="22" t="str">
        <f t="shared" si="54"/>
        <v>AEROSafran Transmission Systems</v>
      </c>
      <c r="E269" s="22" t="str">
        <f t="shared" si="52"/>
        <v>AEROSafranTransmissionSystemsMessages</v>
      </c>
      <c r="F269" s="9" t="s">
        <v>13</v>
      </c>
      <c r="G269" s="15" t="str">
        <f t="shared" si="47"/>
        <v>Safran Transmission SystemsPurchase Order Response</v>
      </c>
      <c r="H269" s="9" t="s">
        <v>14</v>
      </c>
      <c r="I269" s="18">
        <v>1300</v>
      </c>
      <c r="J269" s="16">
        <v>8</v>
      </c>
      <c r="K269" s="16">
        <f t="shared" si="48"/>
        <v>64</v>
      </c>
      <c r="L269" s="16">
        <f t="shared" si="49"/>
        <v>24</v>
      </c>
      <c r="M269" s="16">
        <f t="shared" si="50"/>
        <v>8</v>
      </c>
      <c r="N269" s="17">
        <f t="shared" si="51"/>
        <v>96</v>
      </c>
    </row>
    <row r="270" spans="1:14" x14ac:dyDescent="0.35">
      <c r="A270" s="9" t="s">
        <v>115</v>
      </c>
      <c r="B270" s="9" t="s">
        <v>76</v>
      </c>
      <c r="C270" s="22" t="str">
        <f t="shared" si="53"/>
        <v>SafranTransmissionSystems</v>
      </c>
      <c r="D270" s="22" t="str">
        <f t="shared" si="54"/>
        <v>AEROSafran Transmission Systems</v>
      </c>
      <c r="E270" s="22" t="str">
        <f t="shared" si="52"/>
        <v>AEROSafranTransmissionSystemsMessages</v>
      </c>
      <c r="F270" s="9" t="s">
        <v>15</v>
      </c>
      <c r="G270" s="15" t="str">
        <f t="shared" si="47"/>
        <v>Safran Transmission SystemsDelivery Schedule / Demand Forecast</v>
      </c>
      <c r="H270" s="9" t="s">
        <v>16</v>
      </c>
      <c r="I270" s="9">
        <v>900</v>
      </c>
      <c r="J270" s="16">
        <v>6</v>
      </c>
      <c r="K270" s="16">
        <f t="shared" si="48"/>
        <v>40</v>
      </c>
      <c r="L270" s="16">
        <f t="shared" si="49"/>
        <v>16</v>
      </c>
      <c r="M270" s="16">
        <f t="shared" si="50"/>
        <v>8</v>
      </c>
      <c r="N270" s="17">
        <f t="shared" si="51"/>
        <v>64</v>
      </c>
    </row>
    <row r="271" spans="1:14" x14ac:dyDescent="0.35">
      <c r="A271" s="9" t="s">
        <v>115</v>
      </c>
      <c r="B271" s="9" t="s">
        <v>76</v>
      </c>
      <c r="C271" s="22" t="str">
        <f t="shared" si="53"/>
        <v>SafranTransmissionSystems</v>
      </c>
      <c r="D271" s="22" t="str">
        <f t="shared" si="54"/>
        <v>AEROSafran Transmission Systems</v>
      </c>
      <c r="E271" s="22" t="str">
        <f t="shared" si="52"/>
        <v>AEROSafranTransmissionSystemsMessages</v>
      </c>
      <c r="F271" s="9" t="s">
        <v>37</v>
      </c>
      <c r="G271" s="15" t="str">
        <f t="shared" si="47"/>
        <v>Safran Transmission SystemsDemand Forecast Response</v>
      </c>
      <c r="H271" s="9" t="s">
        <v>38</v>
      </c>
      <c r="I271" s="18">
        <v>1300</v>
      </c>
      <c r="J271" s="16">
        <v>8</v>
      </c>
      <c r="K271" s="16">
        <f t="shared" si="48"/>
        <v>64</v>
      </c>
      <c r="L271" s="16">
        <f t="shared" si="49"/>
        <v>24</v>
      </c>
      <c r="M271" s="16">
        <f t="shared" si="50"/>
        <v>8</v>
      </c>
      <c r="N271" s="17">
        <f t="shared" si="51"/>
        <v>96</v>
      </c>
    </row>
    <row r="272" spans="1:14" x14ac:dyDescent="0.35">
      <c r="A272" s="9" t="s">
        <v>115</v>
      </c>
      <c r="B272" s="9" t="s">
        <v>76</v>
      </c>
      <c r="C272" s="22" t="str">
        <f t="shared" si="53"/>
        <v>SafranTransmissionSystems</v>
      </c>
      <c r="D272" s="22" t="str">
        <f t="shared" si="54"/>
        <v>AEROSafran Transmission Systems</v>
      </c>
      <c r="E272" s="22" t="str">
        <f>A272&amp;C272&amp;"Messages"</f>
        <v>AEROSafranTransmissionSystemsMessages</v>
      </c>
      <c r="F272" s="9" t="s">
        <v>17</v>
      </c>
      <c r="G272" s="15" t="str">
        <f t="shared" si="47"/>
        <v>Safran Transmission SystemsDespatch Advice / Advance Shipping Notification (ASN)</v>
      </c>
      <c r="H272" s="9" t="s">
        <v>18</v>
      </c>
      <c r="I272" s="18">
        <v>1300</v>
      </c>
      <c r="J272" s="16">
        <v>8</v>
      </c>
      <c r="K272" s="16">
        <f t="shared" si="48"/>
        <v>64</v>
      </c>
      <c r="L272" s="16">
        <f t="shared" si="49"/>
        <v>24</v>
      </c>
      <c r="M272" s="16">
        <f t="shared" si="50"/>
        <v>8</v>
      </c>
      <c r="N272" s="17">
        <f t="shared" si="51"/>
        <v>96</v>
      </c>
    </row>
    <row r="273" spans="1:14" x14ac:dyDescent="0.35">
      <c r="A273" s="9" t="s">
        <v>115</v>
      </c>
      <c r="B273" s="9" t="s">
        <v>76</v>
      </c>
      <c r="C273" s="22" t="str">
        <f t="shared" si="53"/>
        <v>SafranTransmissionSystems</v>
      </c>
      <c r="D273" s="22" t="str">
        <f t="shared" si="54"/>
        <v>AEROSafran Transmission Systems</v>
      </c>
      <c r="E273" s="22" t="str">
        <f t="shared" ref="E273:E303" si="55">A273&amp;C273&amp;"Messages"</f>
        <v>AEROSafranTransmissionSystemsMessages</v>
      </c>
      <c r="F273" s="9" t="s">
        <v>112</v>
      </c>
      <c r="G273" s="15" t="str">
        <f t="shared" si="47"/>
        <v>Safran Transmission SystemsStatus Notification / Back control message</v>
      </c>
      <c r="H273" s="9" t="s">
        <v>44</v>
      </c>
      <c r="I273" s="9">
        <v>300</v>
      </c>
      <c r="J273" s="16">
        <v>2.5</v>
      </c>
      <c r="K273" s="16">
        <f t="shared" si="48"/>
        <v>8</v>
      </c>
      <c r="L273" s="16">
        <f t="shared" si="49"/>
        <v>8</v>
      </c>
      <c r="M273" s="16">
        <f t="shared" si="50"/>
        <v>2</v>
      </c>
      <c r="N273" s="17">
        <f t="shared" si="51"/>
        <v>18</v>
      </c>
    </row>
    <row r="274" spans="1:14" x14ac:dyDescent="0.35">
      <c r="A274" s="9" t="s">
        <v>115</v>
      </c>
      <c r="B274" s="9" t="s">
        <v>110</v>
      </c>
      <c r="C274" s="22" t="str">
        <f t="shared" si="53"/>
        <v>Satair</v>
      </c>
      <c r="D274" s="22" t="str">
        <f t="shared" si="54"/>
        <v>AEROSatair</v>
      </c>
      <c r="E274" s="22" t="str">
        <f t="shared" si="55"/>
        <v>AEROSatairMessages</v>
      </c>
      <c r="F274" s="9" t="s">
        <v>106</v>
      </c>
      <c r="G274" s="15" t="str">
        <f t="shared" si="47"/>
        <v>SatairPurchase Order / Order Change</v>
      </c>
      <c r="H274" s="9" t="s">
        <v>12</v>
      </c>
      <c r="I274" s="9">
        <v>900</v>
      </c>
      <c r="J274" s="16">
        <v>6</v>
      </c>
      <c r="K274" s="16">
        <f t="shared" si="48"/>
        <v>40</v>
      </c>
      <c r="L274" s="16">
        <f t="shared" si="49"/>
        <v>16</v>
      </c>
      <c r="M274" s="16">
        <f t="shared" si="50"/>
        <v>8</v>
      </c>
      <c r="N274" s="17">
        <f t="shared" si="51"/>
        <v>64</v>
      </c>
    </row>
    <row r="275" spans="1:14" x14ac:dyDescent="0.35">
      <c r="A275" s="9" t="s">
        <v>115</v>
      </c>
      <c r="B275" s="9" t="s">
        <v>110</v>
      </c>
      <c r="C275" s="22" t="str">
        <f t="shared" si="53"/>
        <v>Satair</v>
      </c>
      <c r="D275" s="22" t="str">
        <f t="shared" si="54"/>
        <v>AEROSatair</v>
      </c>
      <c r="E275" s="22" t="str">
        <f t="shared" si="55"/>
        <v>AEROSatairMessages</v>
      </c>
      <c r="F275" s="9" t="s">
        <v>13</v>
      </c>
      <c r="G275" s="15" t="str">
        <f t="shared" si="47"/>
        <v>SatairPurchase Order Response</v>
      </c>
      <c r="H275" s="9" t="s">
        <v>14</v>
      </c>
      <c r="I275" s="18">
        <v>1300</v>
      </c>
      <c r="J275" s="16">
        <v>8</v>
      </c>
      <c r="K275" s="16">
        <f t="shared" si="48"/>
        <v>64</v>
      </c>
      <c r="L275" s="16">
        <f t="shared" si="49"/>
        <v>24</v>
      </c>
      <c r="M275" s="16">
        <f t="shared" si="50"/>
        <v>8</v>
      </c>
      <c r="N275" s="17">
        <f t="shared" si="51"/>
        <v>96</v>
      </c>
    </row>
    <row r="276" spans="1:14" x14ac:dyDescent="0.35">
      <c r="A276" s="9" t="s">
        <v>115</v>
      </c>
      <c r="B276" s="9" t="s">
        <v>110</v>
      </c>
      <c r="C276" s="22" t="str">
        <f t="shared" si="53"/>
        <v>Satair</v>
      </c>
      <c r="D276" s="22" t="str">
        <f t="shared" si="54"/>
        <v>AEROSatair</v>
      </c>
      <c r="E276" s="22" t="str">
        <f t="shared" si="55"/>
        <v>AEROSatairMessages</v>
      </c>
      <c r="F276" s="9" t="s">
        <v>17</v>
      </c>
      <c r="G276" s="15" t="str">
        <f t="shared" si="47"/>
        <v>SatairDespatch Advice / Advance Shipping Notification (ASN)</v>
      </c>
      <c r="H276" s="9" t="s">
        <v>18</v>
      </c>
      <c r="I276" s="18">
        <v>1300</v>
      </c>
      <c r="J276" s="16">
        <v>8</v>
      </c>
      <c r="K276" s="16">
        <f t="shared" si="48"/>
        <v>64</v>
      </c>
      <c r="L276" s="16">
        <f t="shared" si="49"/>
        <v>24</v>
      </c>
      <c r="M276" s="16">
        <f t="shared" si="50"/>
        <v>8</v>
      </c>
      <c r="N276" s="17">
        <f t="shared" si="51"/>
        <v>96</v>
      </c>
    </row>
    <row r="277" spans="1:14" x14ac:dyDescent="0.35">
      <c r="A277" s="9" t="s">
        <v>115</v>
      </c>
      <c r="B277" s="9" t="s">
        <v>110</v>
      </c>
      <c r="C277" s="22" t="str">
        <f t="shared" si="53"/>
        <v>Satair</v>
      </c>
      <c r="D277" s="22" t="str">
        <f t="shared" si="54"/>
        <v>AEROSatair</v>
      </c>
      <c r="E277" s="22" t="str">
        <f t="shared" si="55"/>
        <v>AEROSatairMessages</v>
      </c>
      <c r="F277" s="9" t="s">
        <v>29</v>
      </c>
      <c r="G277" s="15" t="str">
        <f t="shared" si="47"/>
        <v>SatairGoods Receipt</v>
      </c>
      <c r="H277" s="9" t="s">
        <v>30</v>
      </c>
      <c r="I277" s="9">
        <v>900</v>
      </c>
      <c r="J277" s="16">
        <v>6</v>
      </c>
      <c r="K277" s="16">
        <f t="shared" si="48"/>
        <v>40</v>
      </c>
      <c r="L277" s="16">
        <f t="shared" si="49"/>
        <v>16</v>
      </c>
      <c r="M277" s="16">
        <f t="shared" si="50"/>
        <v>8</v>
      </c>
      <c r="N277" s="17">
        <f t="shared" si="51"/>
        <v>64</v>
      </c>
    </row>
    <row r="278" spans="1:14" x14ac:dyDescent="0.35">
      <c r="A278" s="9" t="s">
        <v>115</v>
      </c>
      <c r="B278" s="9" t="s">
        <v>110</v>
      </c>
      <c r="C278" s="22" t="str">
        <f t="shared" si="53"/>
        <v>Satair</v>
      </c>
      <c r="D278" s="22" t="str">
        <f t="shared" si="54"/>
        <v>AEROSatair</v>
      </c>
      <c r="E278" s="22" t="str">
        <f t="shared" si="55"/>
        <v>AEROSatairMessages</v>
      </c>
      <c r="F278" s="9" t="s">
        <v>112</v>
      </c>
      <c r="G278" s="15" t="str">
        <f t="shared" si="47"/>
        <v>SatairStatus Notification / Back control message</v>
      </c>
      <c r="H278" s="9" t="s">
        <v>44</v>
      </c>
      <c r="I278" s="9">
        <v>300</v>
      </c>
      <c r="J278" s="16">
        <v>2.5</v>
      </c>
      <c r="K278" s="16">
        <f t="shared" si="48"/>
        <v>8</v>
      </c>
      <c r="L278" s="16">
        <f t="shared" si="49"/>
        <v>8</v>
      </c>
      <c r="M278" s="16">
        <f t="shared" si="50"/>
        <v>2</v>
      </c>
      <c r="N278" s="17">
        <f t="shared" si="51"/>
        <v>18</v>
      </c>
    </row>
    <row r="279" spans="1:14" x14ac:dyDescent="0.35">
      <c r="A279" s="9" t="s">
        <v>115</v>
      </c>
      <c r="B279" s="9" t="s">
        <v>77</v>
      </c>
      <c r="C279" s="22" t="str">
        <f t="shared" si="53"/>
        <v>SonacaSA</v>
      </c>
      <c r="D279" s="22" t="str">
        <f t="shared" si="54"/>
        <v>AEROSonaca SA</v>
      </c>
      <c r="E279" s="22" t="str">
        <f t="shared" si="55"/>
        <v>AEROSonacaSAMessages</v>
      </c>
      <c r="F279" s="9" t="s">
        <v>106</v>
      </c>
      <c r="G279" s="15" t="str">
        <f t="shared" si="47"/>
        <v>Sonaca SAPurchase Order / Order Change</v>
      </c>
      <c r="H279" s="9" t="s">
        <v>12</v>
      </c>
      <c r="I279" s="9">
        <v>900</v>
      </c>
      <c r="J279" s="16">
        <v>6</v>
      </c>
      <c r="K279" s="16">
        <f t="shared" si="48"/>
        <v>40</v>
      </c>
      <c r="L279" s="16">
        <f t="shared" si="49"/>
        <v>16</v>
      </c>
      <c r="M279" s="16">
        <f t="shared" si="50"/>
        <v>8</v>
      </c>
      <c r="N279" s="17">
        <f t="shared" si="51"/>
        <v>64</v>
      </c>
    </row>
    <row r="280" spans="1:14" x14ac:dyDescent="0.35">
      <c r="A280" s="9" t="s">
        <v>115</v>
      </c>
      <c r="B280" s="9" t="s">
        <v>77</v>
      </c>
      <c r="C280" s="22" t="str">
        <f t="shared" si="53"/>
        <v>SonacaSA</v>
      </c>
      <c r="D280" s="22" t="str">
        <f t="shared" si="54"/>
        <v>AEROSonaca SA</v>
      </c>
      <c r="E280" s="22" t="str">
        <f t="shared" si="55"/>
        <v>AEROSonacaSAMessages</v>
      </c>
      <c r="F280" s="9" t="s">
        <v>13</v>
      </c>
      <c r="G280" s="15" t="str">
        <f t="shared" si="47"/>
        <v>Sonaca SAPurchase Order Response</v>
      </c>
      <c r="H280" s="9" t="s">
        <v>14</v>
      </c>
      <c r="I280" s="18">
        <v>1300</v>
      </c>
      <c r="J280" s="16">
        <v>8</v>
      </c>
      <c r="K280" s="16">
        <f t="shared" si="48"/>
        <v>64</v>
      </c>
      <c r="L280" s="16">
        <f t="shared" si="49"/>
        <v>24</v>
      </c>
      <c r="M280" s="16">
        <f t="shared" si="50"/>
        <v>8</v>
      </c>
      <c r="N280" s="17">
        <f t="shared" si="51"/>
        <v>96</v>
      </c>
    </row>
    <row r="281" spans="1:14" x14ac:dyDescent="0.35">
      <c r="A281" s="9" t="s">
        <v>115</v>
      </c>
      <c r="B281" s="9" t="s">
        <v>77</v>
      </c>
      <c r="C281" s="22" t="str">
        <f t="shared" si="53"/>
        <v>SonacaSA</v>
      </c>
      <c r="D281" s="22" t="str">
        <f t="shared" si="54"/>
        <v>AEROSonaca SA</v>
      </c>
      <c r="E281" s="22" t="str">
        <f t="shared" si="55"/>
        <v>AEROSonacaSAMessages</v>
      </c>
      <c r="F281" s="9" t="s">
        <v>15</v>
      </c>
      <c r="G281" s="15" t="str">
        <f t="shared" si="47"/>
        <v>Sonaca SADelivery Schedule / Demand Forecast</v>
      </c>
      <c r="H281" s="9" t="s">
        <v>16</v>
      </c>
      <c r="I281" s="9">
        <v>900</v>
      </c>
      <c r="J281" s="16">
        <v>6</v>
      </c>
      <c r="K281" s="16">
        <f t="shared" si="48"/>
        <v>40</v>
      </c>
      <c r="L281" s="16">
        <f t="shared" si="49"/>
        <v>16</v>
      </c>
      <c r="M281" s="16">
        <f t="shared" si="50"/>
        <v>8</v>
      </c>
      <c r="N281" s="17">
        <f t="shared" si="51"/>
        <v>64</v>
      </c>
    </row>
    <row r="282" spans="1:14" x14ac:dyDescent="0.35">
      <c r="A282" s="9" t="s">
        <v>115</v>
      </c>
      <c r="B282" s="9" t="s">
        <v>77</v>
      </c>
      <c r="C282" s="22" t="str">
        <f t="shared" si="53"/>
        <v>SonacaSA</v>
      </c>
      <c r="D282" s="22" t="str">
        <f t="shared" si="54"/>
        <v>AEROSonaca SA</v>
      </c>
      <c r="E282" s="22" t="str">
        <f t="shared" si="55"/>
        <v>AEROSonacaSAMessages</v>
      </c>
      <c r="F282" s="9" t="s">
        <v>17</v>
      </c>
      <c r="G282" s="15" t="str">
        <f t="shared" si="47"/>
        <v>Sonaca SADespatch Advice / Advance Shipping Notification (ASN)</v>
      </c>
      <c r="H282" s="9" t="s">
        <v>18</v>
      </c>
      <c r="I282" s="18">
        <v>1300</v>
      </c>
      <c r="J282" s="16">
        <v>8</v>
      </c>
      <c r="K282" s="16">
        <f t="shared" si="48"/>
        <v>64</v>
      </c>
      <c r="L282" s="16">
        <f t="shared" si="49"/>
        <v>24</v>
      </c>
      <c r="M282" s="16">
        <f t="shared" si="50"/>
        <v>8</v>
      </c>
      <c r="N282" s="17">
        <f t="shared" si="51"/>
        <v>96</v>
      </c>
    </row>
    <row r="283" spans="1:14" x14ac:dyDescent="0.35">
      <c r="A283" s="9" t="s">
        <v>115</v>
      </c>
      <c r="B283" s="9" t="s">
        <v>77</v>
      </c>
      <c r="C283" s="22" t="str">
        <f t="shared" si="53"/>
        <v>SonacaSA</v>
      </c>
      <c r="D283" s="22" t="str">
        <f t="shared" si="54"/>
        <v>AEROSonaca SA</v>
      </c>
      <c r="E283" s="22" t="str">
        <f t="shared" si="55"/>
        <v>AEROSonacaSAMessages</v>
      </c>
      <c r="F283" s="9" t="s">
        <v>29</v>
      </c>
      <c r="G283" s="15" t="str">
        <f t="shared" si="47"/>
        <v>Sonaca SAGoods Receipt</v>
      </c>
      <c r="H283" s="9" t="s">
        <v>30</v>
      </c>
      <c r="I283" s="9">
        <v>900</v>
      </c>
      <c r="J283" s="16">
        <v>6</v>
      </c>
      <c r="K283" s="16">
        <f t="shared" si="48"/>
        <v>40</v>
      </c>
      <c r="L283" s="16">
        <f t="shared" si="49"/>
        <v>16</v>
      </c>
      <c r="M283" s="16">
        <f t="shared" si="50"/>
        <v>8</v>
      </c>
      <c r="N283" s="17">
        <f t="shared" si="51"/>
        <v>64</v>
      </c>
    </row>
    <row r="284" spans="1:14" x14ac:dyDescent="0.35">
      <c r="A284" s="9" t="s">
        <v>115</v>
      </c>
      <c r="B284" s="9" t="s">
        <v>77</v>
      </c>
      <c r="C284" s="22" t="str">
        <f t="shared" si="53"/>
        <v>SonacaSA</v>
      </c>
      <c r="D284" s="22" t="str">
        <f t="shared" si="54"/>
        <v>AEROSonaca SA</v>
      </c>
      <c r="E284" s="22" t="str">
        <f t="shared" si="55"/>
        <v>AEROSonacaSAMessages</v>
      </c>
      <c r="F284" s="9" t="s">
        <v>112</v>
      </c>
      <c r="G284" s="15" t="str">
        <f t="shared" si="47"/>
        <v>Sonaca SAStatus Notification / Back control message</v>
      </c>
      <c r="H284" s="9" t="s">
        <v>44</v>
      </c>
      <c r="I284" s="9">
        <v>300</v>
      </c>
      <c r="J284" s="16">
        <v>2.5</v>
      </c>
      <c r="K284" s="16">
        <f t="shared" si="48"/>
        <v>8</v>
      </c>
      <c r="L284" s="16">
        <f t="shared" si="49"/>
        <v>8</v>
      </c>
      <c r="M284" s="16">
        <f t="shared" si="50"/>
        <v>2</v>
      </c>
      <c r="N284" s="17">
        <f t="shared" si="51"/>
        <v>18</v>
      </c>
    </row>
    <row r="285" spans="1:14" x14ac:dyDescent="0.35">
      <c r="A285" s="9" t="s">
        <v>115</v>
      </c>
      <c r="B285" s="9" t="s">
        <v>77</v>
      </c>
      <c r="C285" s="22" t="str">
        <f t="shared" si="53"/>
        <v>SonacaSA</v>
      </c>
      <c r="D285" s="22" t="str">
        <f t="shared" si="54"/>
        <v>AEROSonaca SA</v>
      </c>
      <c r="E285" s="22" t="str">
        <f t="shared" si="55"/>
        <v>AEROSonacaSAMessages</v>
      </c>
      <c r="F285" s="9" t="s">
        <v>41</v>
      </c>
      <c r="G285" s="15" t="str">
        <f t="shared" si="47"/>
        <v>Sonaca SAVMI Demands</v>
      </c>
      <c r="H285" s="9" t="s">
        <v>42</v>
      </c>
      <c r="I285" s="9">
        <v>900</v>
      </c>
      <c r="J285" s="16">
        <v>6</v>
      </c>
      <c r="K285" s="16">
        <f t="shared" si="48"/>
        <v>40</v>
      </c>
      <c r="L285" s="16">
        <f t="shared" si="49"/>
        <v>16</v>
      </c>
      <c r="M285" s="16">
        <f t="shared" si="50"/>
        <v>8</v>
      </c>
      <c r="N285" s="17">
        <f t="shared" si="51"/>
        <v>64</v>
      </c>
    </row>
    <row r="286" spans="1:14" x14ac:dyDescent="0.35">
      <c r="A286" s="9" t="s">
        <v>115</v>
      </c>
      <c r="B286" s="9" t="s">
        <v>77</v>
      </c>
      <c r="C286" s="22" t="str">
        <f t="shared" si="53"/>
        <v>SonacaSA</v>
      </c>
      <c r="D286" s="22" t="str">
        <f t="shared" si="54"/>
        <v>AEROSonaca SA</v>
      </c>
      <c r="E286" s="22" t="str">
        <f t="shared" si="55"/>
        <v>AEROSonacaSAMessages</v>
      </c>
      <c r="F286" s="9" t="s">
        <v>56</v>
      </c>
      <c r="G286" s="15" t="str">
        <f t="shared" si="47"/>
        <v>Sonaca SAVMI Planned Receipts</v>
      </c>
      <c r="H286" s="9" t="s">
        <v>57</v>
      </c>
      <c r="I286" s="18">
        <v>1300</v>
      </c>
      <c r="J286" s="16">
        <v>8</v>
      </c>
      <c r="K286" s="16">
        <f t="shared" si="48"/>
        <v>64</v>
      </c>
      <c r="L286" s="16">
        <f t="shared" si="49"/>
        <v>24</v>
      </c>
      <c r="M286" s="16">
        <f t="shared" si="50"/>
        <v>8</v>
      </c>
      <c r="N286" s="17">
        <f t="shared" si="51"/>
        <v>96</v>
      </c>
    </row>
    <row r="287" spans="1:14" x14ac:dyDescent="0.35">
      <c r="A287" s="9" t="s">
        <v>115</v>
      </c>
      <c r="B287" s="9" t="s">
        <v>77</v>
      </c>
      <c r="C287" s="22" t="str">
        <f t="shared" si="53"/>
        <v>SonacaSA</v>
      </c>
      <c r="D287" s="22" t="str">
        <f t="shared" si="54"/>
        <v>AEROSonaca SA</v>
      </c>
      <c r="E287" s="22" t="str">
        <f t="shared" si="55"/>
        <v>AEROSonacaSAMessages</v>
      </c>
      <c r="F287" s="9" t="s">
        <v>58</v>
      </c>
      <c r="G287" s="15" t="str">
        <f t="shared" si="47"/>
        <v>Sonaca SAVMI Stock Information</v>
      </c>
      <c r="H287" s="9" t="s">
        <v>59</v>
      </c>
      <c r="I287" s="9">
        <v>900</v>
      </c>
      <c r="J287" s="16">
        <v>6</v>
      </c>
      <c r="K287" s="16">
        <f t="shared" si="48"/>
        <v>40</v>
      </c>
      <c r="L287" s="16">
        <f t="shared" si="49"/>
        <v>16</v>
      </c>
      <c r="M287" s="16">
        <f t="shared" si="50"/>
        <v>8</v>
      </c>
      <c r="N287" s="17">
        <f t="shared" si="51"/>
        <v>64</v>
      </c>
    </row>
    <row r="288" spans="1:14" x14ac:dyDescent="0.35">
      <c r="A288" s="9" t="s">
        <v>115</v>
      </c>
      <c r="B288" s="9" t="s">
        <v>176</v>
      </c>
      <c r="C288" s="22" t="str">
        <f t="shared" si="53"/>
        <v>ThalesSA</v>
      </c>
      <c r="D288" s="22" t="str">
        <f t="shared" si="54"/>
        <v>AEROThales SA</v>
      </c>
      <c r="E288" s="22" t="str">
        <f t="shared" si="55"/>
        <v>AEROThalesSAMessages</v>
      </c>
      <c r="F288" s="9" t="s">
        <v>106</v>
      </c>
      <c r="G288" s="15" t="str">
        <f t="shared" si="47"/>
        <v>Thales SAPurchase Order / Order Change</v>
      </c>
      <c r="H288" s="9" t="s">
        <v>12</v>
      </c>
      <c r="I288" s="9">
        <v>900</v>
      </c>
      <c r="J288" s="16">
        <v>6</v>
      </c>
      <c r="K288" s="16">
        <f t="shared" si="48"/>
        <v>40</v>
      </c>
      <c r="L288" s="16">
        <f t="shared" si="49"/>
        <v>16</v>
      </c>
      <c r="M288" s="16">
        <f t="shared" si="50"/>
        <v>8</v>
      </c>
      <c r="N288" s="17">
        <f t="shared" si="51"/>
        <v>64</v>
      </c>
    </row>
    <row r="289" spans="1:14" x14ac:dyDescent="0.35">
      <c r="A289" s="9" t="s">
        <v>115</v>
      </c>
      <c r="B289" s="9" t="s">
        <v>176</v>
      </c>
      <c r="C289" s="22" t="str">
        <f t="shared" si="53"/>
        <v>ThalesSA</v>
      </c>
      <c r="D289" s="22" t="str">
        <f t="shared" si="54"/>
        <v>AEROThales SA</v>
      </c>
      <c r="E289" s="22" t="str">
        <f t="shared" si="55"/>
        <v>AEROThalesSAMessages</v>
      </c>
      <c r="F289" s="9" t="s">
        <v>13</v>
      </c>
      <c r="G289" s="15" t="str">
        <f t="shared" si="47"/>
        <v>Thales SAPurchase Order Response</v>
      </c>
      <c r="H289" s="9" t="s">
        <v>14</v>
      </c>
      <c r="I289" s="18">
        <v>1300</v>
      </c>
      <c r="J289" s="16">
        <v>8</v>
      </c>
      <c r="K289" s="16">
        <f t="shared" si="48"/>
        <v>64</v>
      </c>
      <c r="L289" s="16">
        <f t="shared" si="49"/>
        <v>24</v>
      </c>
      <c r="M289" s="16">
        <f t="shared" si="50"/>
        <v>8</v>
      </c>
      <c r="N289" s="17">
        <f t="shared" si="51"/>
        <v>96</v>
      </c>
    </row>
    <row r="290" spans="1:14" x14ac:dyDescent="0.35">
      <c r="A290" s="9" t="s">
        <v>115</v>
      </c>
      <c r="B290" s="9" t="s">
        <v>176</v>
      </c>
      <c r="C290" s="22" t="str">
        <f t="shared" si="53"/>
        <v>ThalesSA</v>
      </c>
      <c r="D290" s="22" t="str">
        <f t="shared" si="54"/>
        <v>AEROThales SA</v>
      </c>
      <c r="E290" s="22" t="str">
        <f t="shared" si="55"/>
        <v>AEROThalesSAMessages</v>
      </c>
      <c r="F290" s="9" t="s">
        <v>15</v>
      </c>
      <c r="G290" s="15" t="str">
        <f t="shared" si="47"/>
        <v>Thales SADelivery Schedule / Demand Forecast</v>
      </c>
      <c r="H290" s="9" t="s">
        <v>16</v>
      </c>
      <c r="I290" s="9">
        <v>900</v>
      </c>
      <c r="J290" s="16">
        <v>6</v>
      </c>
      <c r="K290" s="16">
        <f t="shared" si="48"/>
        <v>40</v>
      </c>
      <c r="L290" s="16">
        <f t="shared" si="49"/>
        <v>16</v>
      </c>
      <c r="M290" s="16">
        <f t="shared" si="50"/>
        <v>8</v>
      </c>
      <c r="N290" s="17">
        <f t="shared" si="51"/>
        <v>64</v>
      </c>
    </row>
    <row r="291" spans="1:14" x14ac:dyDescent="0.35">
      <c r="A291" s="9" t="s">
        <v>115</v>
      </c>
      <c r="B291" s="9" t="s">
        <v>176</v>
      </c>
      <c r="C291" s="22" t="str">
        <f t="shared" si="53"/>
        <v>ThalesSA</v>
      </c>
      <c r="D291" s="22" t="str">
        <f t="shared" si="54"/>
        <v>AEROThales SA</v>
      </c>
      <c r="E291" s="22" t="str">
        <f t="shared" si="55"/>
        <v>AEROThalesSAMessages</v>
      </c>
      <c r="F291" s="9" t="s">
        <v>37</v>
      </c>
      <c r="G291" s="15" t="str">
        <f t="shared" si="47"/>
        <v>Thales SADemand Forecast Response</v>
      </c>
      <c r="H291" s="9" t="s">
        <v>38</v>
      </c>
      <c r="I291" s="18">
        <v>1300</v>
      </c>
      <c r="J291" s="16">
        <v>8</v>
      </c>
      <c r="K291" s="16">
        <f t="shared" si="48"/>
        <v>64</v>
      </c>
      <c r="L291" s="16">
        <f t="shared" si="49"/>
        <v>24</v>
      </c>
      <c r="M291" s="16">
        <f t="shared" si="50"/>
        <v>8</v>
      </c>
      <c r="N291" s="17">
        <f t="shared" si="51"/>
        <v>96</v>
      </c>
    </row>
    <row r="292" spans="1:14" x14ac:dyDescent="0.35">
      <c r="A292" s="9" t="s">
        <v>115</v>
      </c>
      <c r="B292" s="9" t="s">
        <v>176</v>
      </c>
      <c r="C292" s="22" t="str">
        <f t="shared" si="53"/>
        <v>ThalesSA</v>
      </c>
      <c r="D292" s="22" t="str">
        <f t="shared" si="54"/>
        <v>AEROThales SA</v>
      </c>
      <c r="E292" s="22" t="str">
        <f t="shared" si="55"/>
        <v>AEROThalesSAMessages</v>
      </c>
      <c r="F292" s="9" t="s">
        <v>17</v>
      </c>
      <c r="G292" s="15" t="str">
        <f t="shared" si="47"/>
        <v>Thales SADespatch Advice / Advance Shipping Notification (ASN)</v>
      </c>
      <c r="H292" s="9" t="s">
        <v>18</v>
      </c>
      <c r="I292" s="18">
        <v>1300</v>
      </c>
      <c r="J292" s="16">
        <v>8</v>
      </c>
      <c r="K292" s="16">
        <f t="shared" si="48"/>
        <v>64</v>
      </c>
      <c r="L292" s="16">
        <f t="shared" si="49"/>
        <v>24</v>
      </c>
      <c r="M292" s="16">
        <f t="shared" si="50"/>
        <v>8</v>
      </c>
      <c r="N292" s="17">
        <f t="shared" si="51"/>
        <v>96</v>
      </c>
    </row>
    <row r="293" spans="1:14" x14ac:dyDescent="0.35">
      <c r="A293" s="9" t="s">
        <v>115</v>
      </c>
      <c r="B293" s="9" t="s">
        <v>176</v>
      </c>
      <c r="C293" s="22" t="str">
        <f t="shared" si="53"/>
        <v>ThalesSA</v>
      </c>
      <c r="D293" s="22" t="str">
        <f t="shared" si="54"/>
        <v>AEROThales SA</v>
      </c>
      <c r="E293" s="22" t="str">
        <f t="shared" si="55"/>
        <v>AEROThalesSAMessages</v>
      </c>
      <c r="F293" s="9" t="s">
        <v>112</v>
      </c>
      <c r="G293" s="15" t="str">
        <f t="shared" si="47"/>
        <v>Thales SAStatus Notification / Back control message</v>
      </c>
      <c r="H293" s="9" t="s">
        <v>44</v>
      </c>
      <c r="I293" s="9">
        <v>300</v>
      </c>
      <c r="J293" s="16">
        <v>2.5</v>
      </c>
      <c r="K293" s="16">
        <f t="shared" si="48"/>
        <v>8</v>
      </c>
      <c r="L293" s="16">
        <f t="shared" si="49"/>
        <v>8</v>
      </c>
      <c r="M293" s="16">
        <f t="shared" si="50"/>
        <v>2</v>
      </c>
      <c r="N293" s="17">
        <f t="shared" si="51"/>
        <v>18</v>
      </c>
    </row>
    <row r="294" spans="1:14" x14ac:dyDescent="0.35">
      <c r="A294" s="9" t="s">
        <v>115</v>
      </c>
      <c r="B294" s="9" t="s">
        <v>78</v>
      </c>
      <c r="C294" s="22" t="str">
        <f t="shared" si="53"/>
        <v>ZodiacAerospace</v>
      </c>
      <c r="D294" s="22" t="str">
        <f t="shared" si="54"/>
        <v>AEROZodiac Aerospace</v>
      </c>
      <c r="E294" s="22" t="str">
        <f t="shared" si="55"/>
        <v>AEROZodiacAerospaceMessages</v>
      </c>
      <c r="F294" s="9" t="s">
        <v>106</v>
      </c>
      <c r="G294" s="15" t="str">
        <f t="shared" si="47"/>
        <v>Zodiac AerospacePurchase Order / Order Change</v>
      </c>
      <c r="H294" s="9" t="s">
        <v>12</v>
      </c>
      <c r="I294" s="9">
        <v>900</v>
      </c>
      <c r="J294" s="16">
        <v>6</v>
      </c>
      <c r="K294" s="16">
        <f t="shared" si="48"/>
        <v>40</v>
      </c>
      <c r="L294" s="16">
        <f t="shared" si="49"/>
        <v>16</v>
      </c>
      <c r="M294" s="16">
        <f t="shared" si="50"/>
        <v>8</v>
      </c>
      <c r="N294" s="17">
        <f t="shared" si="51"/>
        <v>64</v>
      </c>
    </row>
    <row r="295" spans="1:14" x14ac:dyDescent="0.35">
      <c r="A295" s="9" t="s">
        <v>115</v>
      </c>
      <c r="B295" s="9" t="s">
        <v>78</v>
      </c>
      <c r="C295" s="22" t="str">
        <f t="shared" si="53"/>
        <v>ZodiacAerospace</v>
      </c>
      <c r="D295" s="22" t="str">
        <f t="shared" si="54"/>
        <v>AEROZodiac Aerospace</v>
      </c>
      <c r="E295" s="22" t="str">
        <f t="shared" si="55"/>
        <v>AEROZodiacAerospaceMessages</v>
      </c>
      <c r="F295" s="9" t="s">
        <v>13</v>
      </c>
      <c r="G295" s="15" t="str">
        <f t="shared" si="47"/>
        <v>Zodiac AerospacePurchase Order Response</v>
      </c>
      <c r="H295" s="9" t="s">
        <v>14</v>
      </c>
      <c r="I295" s="18">
        <v>1300</v>
      </c>
      <c r="J295" s="16">
        <v>8</v>
      </c>
      <c r="K295" s="16">
        <f t="shared" si="48"/>
        <v>64</v>
      </c>
      <c r="L295" s="16">
        <f t="shared" si="49"/>
        <v>24</v>
      </c>
      <c r="M295" s="16">
        <f t="shared" si="50"/>
        <v>8</v>
      </c>
      <c r="N295" s="17">
        <f t="shared" si="51"/>
        <v>96</v>
      </c>
    </row>
    <row r="296" spans="1:14" x14ac:dyDescent="0.35">
      <c r="A296" s="9" t="s">
        <v>115</v>
      </c>
      <c r="B296" s="9" t="s">
        <v>78</v>
      </c>
      <c r="C296" s="22" t="str">
        <f t="shared" si="53"/>
        <v>ZodiacAerospace</v>
      </c>
      <c r="D296" s="22" t="str">
        <f t="shared" si="54"/>
        <v>AEROZodiac Aerospace</v>
      </c>
      <c r="E296" s="22" t="str">
        <f t="shared" si="55"/>
        <v>AEROZodiacAerospaceMessages</v>
      </c>
      <c r="F296" s="9" t="s">
        <v>15</v>
      </c>
      <c r="G296" s="15" t="str">
        <f t="shared" si="47"/>
        <v>Zodiac AerospaceDelivery Schedule / Demand Forecast</v>
      </c>
      <c r="H296" s="9" t="s">
        <v>16</v>
      </c>
      <c r="I296" s="9">
        <v>900</v>
      </c>
      <c r="J296" s="16">
        <v>6</v>
      </c>
      <c r="K296" s="16">
        <f t="shared" si="48"/>
        <v>40</v>
      </c>
      <c r="L296" s="16">
        <f t="shared" si="49"/>
        <v>16</v>
      </c>
      <c r="M296" s="16">
        <f t="shared" si="50"/>
        <v>8</v>
      </c>
      <c r="N296" s="17">
        <f t="shared" si="51"/>
        <v>64</v>
      </c>
    </row>
    <row r="297" spans="1:14" x14ac:dyDescent="0.35">
      <c r="A297" s="9" t="s">
        <v>115</v>
      </c>
      <c r="B297" s="9" t="s">
        <v>78</v>
      </c>
      <c r="C297" s="22" t="str">
        <f t="shared" si="53"/>
        <v>ZodiacAerospace</v>
      </c>
      <c r="D297" s="22" t="str">
        <f t="shared" si="54"/>
        <v>AEROZodiac Aerospace</v>
      </c>
      <c r="E297" s="22" t="str">
        <f t="shared" si="55"/>
        <v>AEROZodiacAerospaceMessages</v>
      </c>
      <c r="F297" s="9" t="s">
        <v>37</v>
      </c>
      <c r="G297" s="15" t="str">
        <f t="shared" si="47"/>
        <v>Zodiac AerospaceDemand Forecast Response</v>
      </c>
      <c r="H297" s="9" t="s">
        <v>38</v>
      </c>
      <c r="I297" s="18">
        <v>1300</v>
      </c>
      <c r="J297" s="16">
        <v>8</v>
      </c>
      <c r="K297" s="16">
        <f t="shared" si="48"/>
        <v>64</v>
      </c>
      <c r="L297" s="16">
        <f t="shared" si="49"/>
        <v>24</v>
      </c>
      <c r="M297" s="16">
        <f t="shared" si="50"/>
        <v>8</v>
      </c>
      <c r="N297" s="17">
        <f t="shared" si="51"/>
        <v>96</v>
      </c>
    </row>
    <row r="298" spans="1:14" x14ac:dyDescent="0.35">
      <c r="A298" s="9" t="s">
        <v>115</v>
      </c>
      <c r="B298" s="9" t="s">
        <v>78</v>
      </c>
      <c r="C298" s="22" t="str">
        <f t="shared" si="53"/>
        <v>ZodiacAerospace</v>
      </c>
      <c r="D298" s="22" t="str">
        <f t="shared" si="54"/>
        <v>AEROZodiac Aerospace</v>
      </c>
      <c r="E298" s="22" t="str">
        <f t="shared" si="55"/>
        <v>AEROZodiacAerospaceMessages</v>
      </c>
      <c r="F298" s="9" t="s">
        <v>29</v>
      </c>
      <c r="G298" s="15" t="str">
        <f t="shared" si="47"/>
        <v>Zodiac AerospaceGoods Receipt</v>
      </c>
      <c r="H298" s="9" t="s">
        <v>30</v>
      </c>
      <c r="I298" s="9">
        <v>900</v>
      </c>
      <c r="J298" s="16">
        <v>6</v>
      </c>
      <c r="K298" s="16">
        <f t="shared" si="48"/>
        <v>40</v>
      </c>
      <c r="L298" s="16">
        <f t="shared" si="49"/>
        <v>16</v>
      </c>
      <c r="M298" s="16">
        <f t="shared" si="50"/>
        <v>8</v>
      </c>
      <c r="N298" s="17">
        <f t="shared" si="51"/>
        <v>64</v>
      </c>
    </row>
    <row r="299" spans="1:14" x14ac:dyDescent="0.35">
      <c r="A299" s="9" t="s">
        <v>115</v>
      </c>
      <c r="B299" s="9" t="s">
        <v>78</v>
      </c>
      <c r="C299" s="22" t="str">
        <f t="shared" si="53"/>
        <v>ZodiacAerospace</v>
      </c>
      <c r="D299" s="22" t="str">
        <f t="shared" si="54"/>
        <v>AEROZodiac Aerospace</v>
      </c>
      <c r="E299" s="22" t="str">
        <f t="shared" si="55"/>
        <v>AEROZodiacAerospaceMessages</v>
      </c>
      <c r="F299" s="9" t="s">
        <v>112</v>
      </c>
      <c r="G299" s="15" t="str">
        <f t="shared" si="47"/>
        <v>Zodiac AerospaceStatus Notification / Back control message</v>
      </c>
      <c r="H299" s="9" t="s">
        <v>44</v>
      </c>
      <c r="I299" s="9">
        <v>300</v>
      </c>
      <c r="J299" s="16">
        <v>2.5</v>
      </c>
      <c r="K299" s="16">
        <f t="shared" si="48"/>
        <v>8</v>
      </c>
      <c r="L299" s="16">
        <f t="shared" si="49"/>
        <v>8</v>
      </c>
      <c r="M299" s="16">
        <f t="shared" si="50"/>
        <v>2</v>
      </c>
      <c r="N299" s="17">
        <f t="shared" si="51"/>
        <v>18</v>
      </c>
    </row>
    <row r="300" spans="1:14" x14ac:dyDescent="0.35">
      <c r="A300" s="9" t="s">
        <v>117</v>
      </c>
      <c r="B300" s="9" t="s">
        <v>19</v>
      </c>
      <c r="C300" s="22" t="str">
        <f t="shared" si="53"/>
        <v>ContinentalAG</v>
      </c>
      <c r="D300" s="22" t="str">
        <f t="shared" si="54"/>
        <v>SRMContinental AG</v>
      </c>
      <c r="E300" s="22" t="str">
        <f t="shared" si="55"/>
        <v>SRMContinentalAGMessages</v>
      </c>
      <c r="F300" s="9" t="s">
        <v>172</v>
      </c>
      <c r="G300" s="15" t="str">
        <f>B300&amp;F300</f>
        <v>Continental AGQDX Complaint / 8D-Report (Problem Solver)</v>
      </c>
      <c r="H300" s="9" t="s">
        <v>20</v>
      </c>
      <c r="I300" s="18">
        <v>7650</v>
      </c>
      <c r="J300" s="16">
        <v>54</v>
      </c>
      <c r="K300" s="16">
        <f>IF(OR($I300=900,$I300=1000,$I300=1260),SUM(5*8),IF(OR($I300=1300,$I300=2000,$I300=1610),SUM(8*8),IF($I300=7650,SUM(20*8),IF($I300=300,SUM(1*8),""))))</f>
        <v>160</v>
      </c>
      <c r="L300" s="16">
        <f>IF(OR($I300=900,$I300=1000,$I300=1260),SUM(2*8),IF(OR($I300=1300,$I300=2000,$I300=1610),SUM(3*8),IF($I300=7650,SUM(6*8),IF($I300=300,SUM(1*8),""))))</f>
        <v>48</v>
      </c>
      <c r="M300" s="16">
        <f>IF(OR($I300=900,$I300=1000,$I300=1260),SUM(1*8),IF(OR($I300=1300,$I300=2000,$I300=1610),SUM(1*8),IF($I300=7650,SUM(3*8),IF($I300=300,SUM(0.25*8),""))))</f>
        <v>24</v>
      </c>
      <c r="N300" s="17">
        <f>K300+L300+M300</f>
        <v>232</v>
      </c>
    </row>
    <row r="301" spans="1:14" x14ac:dyDescent="0.35">
      <c r="A301" s="9" t="s">
        <v>117</v>
      </c>
      <c r="B301" s="9" t="s">
        <v>149</v>
      </c>
      <c r="C301" s="22" t="str">
        <f>SUBSTITUTE(B301," ","")</f>
        <v>RobertBosch</v>
      </c>
      <c r="D301" s="22" t="str">
        <f t="shared" si="54"/>
        <v>SRMRobert Bosch</v>
      </c>
      <c r="E301" s="22" t="str">
        <f>A301&amp;C301&amp;"Messages"</f>
        <v>SRMRobertBoschMessages</v>
      </c>
      <c r="F301" s="9" t="s">
        <v>172</v>
      </c>
      <c r="G301" s="15" t="str">
        <f>B301&amp;F301</f>
        <v>Robert BoschQDX Complaint / 8D-Report (Problem Solver)</v>
      </c>
      <c r="H301" s="9" t="s">
        <v>20</v>
      </c>
      <c r="I301" s="18">
        <v>7650</v>
      </c>
      <c r="J301" s="16">
        <v>54</v>
      </c>
      <c r="K301" s="16">
        <f>IF(OR($I301=900,$I301=1000,$I301=1260),SUM(5*8),IF(OR($I301=1300,$I301=2000,$I301=1610),SUM(8*8),IF($I301=7650,SUM(20*8),IF($I301=300,SUM(1*8),""))))</f>
        <v>160</v>
      </c>
      <c r="L301" s="16">
        <f>IF(OR($I301=900,$I301=1000,$I301=1260),SUM(2*8),IF(OR($I301=1300,$I301=2000,$I301=1610),SUM(3*8),IF($I301=7650,SUM(6*8),IF($I301=300,SUM(1*8),""))))</f>
        <v>48</v>
      </c>
      <c r="M301" s="16">
        <f>IF(OR($I301=900,$I301=1000,$I301=1260),SUM(1*8),IF(OR($I301=1300,$I301=2000,$I301=1610),SUM(1*8),IF($I301=7650,SUM(3*8),IF($I301=300,SUM(0.25*8),""))))</f>
        <v>24</v>
      </c>
      <c r="N301" s="17">
        <f>K301+L301+M301</f>
        <v>232</v>
      </c>
    </row>
    <row r="302" spans="1:14" x14ac:dyDescent="0.35">
      <c r="A302" s="9" t="s">
        <v>117</v>
      </c>
      <c r="B302" s="9" t="s">
        <v>36</v>
      </c>
      <c r="C302" s="22" t="str">
        <f t="shared" si="53"/>
        <v>SchaefflerTechnologies</v>
      </c>
      <c r="D302" s="22" t="str">
        <f t="shared" si="54"/>
        <v>SRMSchaeffler Technologies</v>
      </c>
      <c r="E302" s="22" t="str">
        <f t="shared" si="55"/>
        <v>SRMSchaefflerTechnologiesMessages</v>
      </c>
      <c r="F302" s="9" t="s">
        <v>172</v>
      </c>
      <c r="G302" s="15" t="str">
        <f>B302&amp;F302</f>
        <v>Schaeffler TechnologiesQDX Complaint / 8D-Report (Problem Solver)</v>
      </c>
      <c r="H302" s="9" t="s">
        <v>20</v>
      </c>
      <c r="I302" s="18">
        <v>7650</v>
      </c>
      <c r="J302" s="16">
        <v>54</v>
      </c>
      <c r="K302" s="16">
        <f>IF(OR($I302=900,$I302=1000,$I302=1260),SUM(5*8),IF(OR($I302=1300,$I302=2000,$I302=1610),SUM(8*8),IF($I302=7650,SUM(20*8),IF($I302=300,SUM(1*8),""))))</f>
        <v>160</v>
      </c>
      <c r="L302" s="16">
        <f>IF(OR($I302=900,$I302=1000,$I302=1260),SUM(2*8),IF(OR($I302=1300,$I302=2000,$I302=1610),SUM(3*8),IF($I302=7650,SUM(6*8),IF($I302=300,SUM(1*8),""))))</f>
        <v>48</v>
      </c>
      <c r="M302" s="16">
        <f>IF(OR($I302=900,$I302=1000,$I302=1260),SUM(1*8),IF(OR($I302=1300,$I302=2000,$I302=1610),SUM(1*8),IF($I302=7650,SUM(3*8),IF($I302=300,SUM(0.25*8),""))))</f>
        <v>24</v>
      </c>
      <c r="N302" s="17">
        <f>K302+L302+M302</f>
        <v>232</v>
      </c>
    </row>
    <row r="303" spans="1:14" x14ac:dyDescent="0.35">
      <c r="A303" s="9" t="s">
        <v>117</v>
      </c>
      <c r="B303" s="9" t="s">
        <v>52</v>
      </c>
      <c r="C303" s="22" t="str">
        <f t="shared" si="53"/>
        <v>ZFFriedrichshafenAG</v>
      </c>
      <c r="D303" s="22" t="str">
        <f t="shared" si="54"/>
        <v>SRMZF Friedrichshafen AG</v>
      </c>
      <c r="E303" s="22" t="str">
        <f t="shared" si="55"/>
        <v>SRMZFFriedrichshafenAGMessages</v>
      </c>
      <c r="F303" s="9" t="s">
        <v>172</v>
      </c>
      <c r="G303" s="15" t="str">
        <f>B303&amp;F303</f>
        <v>ZF Friedrichshafen AGQDX Complaint / 8D-Report (Problem Solver)</v>
      </c>
      <c r="H303" s="9" t="s">
        <v>20</v>
      </c>
      <c r="I303" s="18">
        <v>7650</v>
      </c>
      <c r="J303" s="16">
        <v>54</v>
      </c>
      <c r="K303" s="16">
        <f>IF(OR($I303=900,$I303=1000,$I303=1260),SUM(5*8),IF(OR($I303=1300,$I303=2000,$I303=1610),SUM(8*8),IF($I303=7650,SUM(20*8),IF($I303=300,SUM(1*8),""))))</f>
        <v>160</v>
      </c>
      <c r="L303" s="16">
        <f>IF(OR($I303=900,$I303=1000,$I303=1260),SUM(2*8),IF(OR($I303=1300,$I303=2000,$I303=1610),SUM(3*8),IF($I303=7650,SUM(6*8),IF($I303=300,SUM(1*8),""))))</f>
        <v>48</v>
      </c>
      <c r="M303" s="16">
        <f>IF(OR($I303=900,$I303=1000,$I303=1260),SUM(1*8),IF(OR($I303=1300,$I303=2000,$I303=1610),SUM(1*8),IF($I303=7650,SUM(3*8),IF($I303=300,SUM(0.25*8),""))))</f>
        <v>24</v>
      </c>
      <c r="N303" s="17">
        <f>K303+L303+M303</f>
        <v>232</v>
      </c>
    </row>
    <row r="304" spans="1:14" x14ac:dyDescent="0.35">
      <c r="L304" s="9" t="str">
        <f t="shared" ref="L304" si="56">IF(OR(I304="900,00 EUR",I304="1.000,00 EUR",I304="1.260,00 EUR"),SUM(2*8),IF(OR(I304="1.300,00 EUR",I304="2.000,00 EUR",I304="1.610,00 EUR"),SUM(3*8),IF(I304="7.650,00 EUR",SUM(6*8),IF(I304="300,00 EUR",SUM(1*8),""))))</f>
        <v/>
      </c>
    </row>
  </sheetData>
  <autoFilter ref="A1:N304" xr:uid="{1D1F7AC7-D326-4140-B6A7-E025CC41246D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68</vt:i4>
      </vt:variant>
    </vt:vector>
  </HeadingPairs>
  <TitlesOfParts>
    <vt:vector size="72" baseType="lpstr">
      <vt:lpstr>SupplyOn Store</vt:lpstr>
      <vt:lpstr>Integration Cost and Leadtime</vt:lpstr>
      <vt:lpstr>Protocol_Cost_Effort</vt:lpstr>
      <vt:lpstr>Customer_Messages_Cost_Effort</vt:lpstr>
      <vt:lpstr>AEROAirbusAtlanticMessages</vt:lpstr>
      <vt:lpstr>AEROAirbusDefenceandSpaceMessages</vt:lpstr>
      <vt:lpstr>AEROAirbusGmbHMessages</vt:lpstr>
      <vt:lpstr>AEROAirbusHelicoptersMessages</vt:lpstr>
      <vt:lpstr>AEROAirbusSASMessages</vt:lpstr>
      <vt:lpstr>AEROAS2Options</vt:lpstr>
      <vt:lpstr>AEROATRAvionsdeTransportRégionalMessages</vt:lpstr>
      <vt:lpstr>AEROCustomer</vt:lpstr>
      <vt:lpstr>AERODaherAerospaceSASMessages</vt:lpstr>
      <vt:lpstr>AERODassaultAviationMessages</vt:lpstr>
      <vt:lpstr>AERODiehlAviationMessages</vt:lpstr>
      <vt:lpstr>AEROElbeFlugzeugwerkeGmbHMessages</vt:lpstr>
      <vt:lpstr>AEROFACCOperationsGmbHMessages</vt:lpstr>
      <vt:lpstr>AEROFlugzeugUnionSüdGmbHMessages</vt:lpstr>
      <vt:lpstr>AEROGroupeLatécoèreMessages</vt:lpstr>
      <vt:lpstr>AEROLeonardoMessages</vt:lpstr>
      <vt:lpstr>AEROLiebherrAerospaceMessages</vt:lpstr>
      <vt:lpstr>AEROMatriumGmbHMessages</vt:lpstr>
      <vt:lpstr>AEROMBDAFranceMessages</vt:lpstr>
      <vt:lpstr>AEROPFWAerospaceGmbHMessages</vt:lpstr>
      <vt:lpstr>AEROPotezAéronautiqueMessages</vt:lpstr>
      <vt:lpstr>AEROProtocol</vt:lpstr>
      <vt:lpstr>AERORUAGInternationalHoldingMessages</vt:lpstr>
      <vt:lpstr>AEROSafranAircraftEnginesMessages</vt:lpstr>
      <vt:lpstr>AEROSafranElectricalandPowerMessages</vt:lpstr>
      <vt:lpstr>AEROSafranHelicopterEnginesMessages</vt:lpstr>
      <vt:lpstr>AEROSafranNacellesMessages</vt:lpstr>
      <vt:lpstr>AEROSafranTransmissionSystemsMessages</vt:lpstr>
      <vt:lpstr>AEROSatairMessages</vt:lpstr>
      <vt:lpstr>AEROSonacaSAMessages</vt:lpstr>
      <vt:lpstr>AEROThalesSAMessages</vt:lpstr>
      <vt:lpstr>AEROZodiacAerospaceMessages</vt:lpstr>
      <vt:lpstr>SCCAS2Options</vt:lpstr>
      <vt:lpstr>SCCCATENSYSChainDriveSystemsMessages</vt:lpstr>
      <vt:lpstr>SCCCustomer</vt:lpstr>
      <vt:lpstr>SCCELDORCorporationMessages</vt:lpstr>
      <vt:lpstr>SCCFaiveleyTransportMessages</vt:lpstr>
      <vt:lpstr>SCCFlenderMessages</vt:lpstr>
      <vt:lpstr>SCCHitachiRailGTSDeutschlandGmbHMessages</vt:lpstr>
      <vt:lpstr>SCCInnioJenbacherMessages</vt:lpstr>
      <vt:lpstr>SCCJohnsonElectricMessages</vt:lpstr>
      <vt:lpstr>SCCOerlikonMessages</vt:lpstr>
      <vt:lpstr>SCCOFTP2Options</vt:lpstr>
      <vt:lpstr>SCCPfistererSEMessages</vt:lpstr>
      <vt:lpstr>SCCPierburgMessages</vt:lpstr>
      <vt:lpstr>SCCProtocol</vt:lpstr>
      <vt:lpstr>SCCRatierFigeacMessages</vt:lpstr>
      <vt:lpstr>SCCRobertBoschMessages</vt:lpstr>
      <vt:lpstr>SCCSchaefflerTechnologiesMessages</vt:lpstr>
      <vt:lpstr>SCCSchindlerMessages</vt:lpstr>
      <vt:lpstr>SCCSchneiderElectricMessages</vt:lpstr>
      <vt:lpstr>SCCSchweizerischeBundesbahnenAGMessages</vt:lpstr>
      <vt:lpstr>SCCSiemensEnergyMessages</vt:lpstr>
      <vt:lpstr>SCCSiemensMessages</vt:lpstr>
      <vt:lpstr>SCCSMSGroupMessages</vt:lpstr>
      <vt:lpstr>SCCThyssenkruppAGMessages</vt:lpstr>
      <vt:lpstr>SCCTrenchGroupMessages</vt:lpstr>
      <vt:lpstr>SCCWIKAAlexanderWiegandMessages</vt:lpstr>
      <vt:lpstr>SCCWilhelmSchwarzmuellerGmbHMessages</vt:lpstr>
      <vt:lpstr>SCCZFFriedrichshafenAGMessages</vt:lpstr>
      <vt:lpstr>SRMAS2Options</vt:lpstr>
      <vt:lpstr>SRMContinentalAGMessages</vt:lpstr>
      <vt:lpstr>SRMCustomer</vt:lpstr>
      <vt:lpstr>SRMHTTPSOptions</vt:lpstr>
      <vt:lpstr>SRMProtocol</vt:lpstr>
      <vt:lpstr>SRMRobertBoschMessages</vt:lpstr>
      <vt:lpstr>SRMSchaefflerTechnologiesMessages</vt:lpstr>
      <vt:lpstr>SRMZFFriedrichshafenAGMessages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Schwaiger Andreas</dc:creator>
  <cp:lastModifiedBy>Schwaiger Andreas</cp:lastModifiedBy>
  <dcterms:created xsi:type="dcterms:W3CDTF">2026-07-07T08:02:49Z</dcterms:created>
  <dcterms:modified xsi:type="dcterms:W3CDTF">2026-08-14T09:44:32Z</dcterms:modified>
</cp:coreProperties>
</file>